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C:\Users\oise.ajayi\OneDrive - VFD Group\Desktop\AISL Models\Pricelist\July 2023\"/>
    </mc:Choice>
  </mc:AlternateContent>
  <xr:revisionPtr revIDLastSave="0" documentId="13_ncr:1_{ED65288B-A475-42E6-9616-2DD54D3C75DE}" xr6:coauthVersionLast="47" xr6:coauthVersionMax="47" xr10:uidLastSave="{00000000-0000-0000-0000-000000000000}"/>
  <bookViews>
    <workbookView xWindow="-120" yWindow="-120" windowWidth="20730" windowHeight="11160" tabRatio="0" firstSheet="1" activeTab="1" xr2:uid="{0893E465-0792-4AC3-ACB7-5532BC6D6716}"/>
  </bookViews>
  <sheets>
    <sheet name="Manual" sheetId="11" state="veryHidden" r:id="rId1"/>
    <sheet name="Pricelist" sheetId="1" r:id="rId2"/>
    <sheet name="NASD" sheetId="13" state="veryHidden" r:id="rId3"/>
    <sheet name="Gainers and Losers" sheetId="12" r:id="rId4"/>
    <sheet name="Ticker Changes" sheetId="4" state="veryHidden" r:id="rId5"/>
    <sheet name="Brain" sheetId="3" state="veryHidden" r:id="rId6"/>
    <sheet name="ASI" sheetId="5" state="veryHidden" r:id="rId7"/>
    <sheet name="HiLo" sheetId="2" state="veryHidden" r:id="rId8"/>
    <sheet name="Volume" sheetId="15" state="veryHidden" r:id="rId9"/>
    <sheet name="NSI" sheetId="14" state="veryHidden" r:id="rId10"/>
    <sheet name="Weekly Report" sheetId="17" state="veryHidden" r:id="rId11"/>
    <sheet name="Daily Report" sheetId="18" state="veryHidden" r:id="rId12"/>
  </sheets>
  <externalReferences>
    <externalReference r:id="rId13"/>
    <externalReference r:id="rId1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2" i="2"/>
  <c r="F99" i="4"/>
  <c r="F1374" i="5"/>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7" i="4"/>
  <c r="F100" i="4"/>
  <c r="F101" i="4"/>
  <c r="F102" i="4"/>
  <c r="F103" i="4"/>
  <c r="F104" i="4"/>
  <c r="F105" i="4"/>
  <c r="F106" i="4"/>
  <c r="F107" i="4"/>
  <c r="F108" i="4"/>
  <c r="F109" i="4"/>
  <c r="F110" i="4"/>
  <c r="F111" i="4"/>
  <c r="F112" i="4"/>
  <c r="F113" i="4"/>
  <c r="F114" i="4"/>
  <c r="F115" i="4"/>
  <c r="F116" i="4"/>
  <c r="F4" i="4"/>
  <c r="D1357" i="5" l="1"/>
  <c r="D1358" i="5"/>
  <c r="D1359" i="5"/>
  <c r="D1360" i="5"/>
  <c r="D1361" i="5"/>
  <c r="D1362" i="5"/>
  <c r="D1363" i="5"/>
  <c r="D1364" i="5"/>
  <c r="D1365" i="5"/>
  <c r="D1366" i="5"/>
  <c r="D1367" i="5"/>
  <c r="D1368" i="5"/>
  <c r="D1369" i="5"/>
  <c r="D1370" i="5"/>
  <c r="D1371" i="5"/>
  <c r="D1372" i="5"/>
  <c r="D1373" i="5"/>
  <c r="D1374" i="5"/>
  <c r="D1375" i="5"/>
  <c r="D1376" i="5"/>
  <c r="D1377" i="5"/>
  <c r="D1378" i="5"/>
  <c r="D1379" i="5"/>
  <c r="D1380" i="5"/>
  <c r="D1381" i="5"/>
  <c r="D1382" i="5"/>
  <c r="D1383" i="5"/>
  <c r="D1384" i="5"/>
  <c r="D1385" i="5"/>
  <c r="D1386" i="5"/>
  <c r="D1387" i="5"/>
  <c r="D1388" i="5"/>
  <c r="D1389" i="5"/>
  <c r="D1390" i="5"/>
  <c r="D1391" i="5"/>
  <c r="D1392" i="5"/>
  <c r="D1393" i="5"/>
  <c r="D1394" i="5"/>
  <c r="D1395" i="5"/>
  <c r="D1396" i="5"/>
  <c r="D1397" i="5"/>
  <c r="D1398" i="5"/>
  <c r="D1399" i="5"/>
  <c r="D1400" i="5"/>
  <c r="D1401" i="5"/>
  <c r="D1402" i="5"/>
  <c r="D1403" i="5"/>
  <c r="D1404" i="5"/>
  <c r="D1405" i="5"/>
  <c r="D1406" i="5"/>
  <c r="D1407" i="5"/>
  <c r="D1408" i="5"/>
  <c r="D1409" i="5"/>
  <c r="D1410" i="5"/>
  <c r="D1411" i="5"/>
  <c r="D1412" i="5"/>
  <c r="D1413" i="5"/>
  <c r="D1414" i="5"/>
  <c r="D1415" i="5"/>
  <c r="D1416" i="5"/>
  <c r="D1417" i="5"/>
  <c r="D1418" i="5"/>
  <c r="D1419" i="5"/>
  <c r="D1420" i="5"/>
  <c r="D1421" i="5"/>
  <c r="D1422" i="5"/>
  <c r="D1423" i="5"/>
  <c r="D1424" i="5"/>
  <c r="D1425" i="5"/>
  <c r="D1426" i="5"/>
  <c r="D1427" i="5"/>
  <c r="D1428" i="5"/>
  <c r="D1429" i="5"/>
  <c r="D1430" i="5"/>
  <c r="D1431" i="5"/>
  <c r="D1432" i="5"/>
  <c r="D1433" i="5"/>
  <c r="D1434" i="5"/>
  <c r="D1435" i="5"/>
  <c r="D1436" i="5"/>
  <c r="D1437" i="5"/>
  <c r="D1438" i="5"/>
  <c r="D1439" i="5"/>
  <c r="D1440" i="5"/>
  <c r="D1441" i="5"/>
  <c r="D1442" i="5"/>
  <c r="D1443" i="5"/>
  <c r="D1444" i="5"/>
  <c r="D1445" i="5"/>
  <c r="D1446" i="5"/>
  <c r="D1447" i="5"/>
  <c r="D1448" i="5"/>
  <c r="D1449" i="5"/>
  <c r="D1450" i="5"/>
  <c r="D1451" i="5"/>
  <c r="D1452" i="5"/>
  <c r="D1453" i="5"/>
  <c r="D1454" i="5"/>
  <c r="D1455" i="5"/>
  <c r="D1456" i="5"/>
  <c r="D1457" i="5"/>
  <c r="D1458" i="5"/>
  <c r="D1459" i="5"/>
  <c r="D1460" i="5"/>
  <c r="D1461" i="5"/>
  <c r="D1462" i="5"/>
  <c r="D1463" i="5"/>
  <c r="D1464" i="5"/>
  <c r="D1465" i="5"/>
  <c r="D1466" i="5"/>
  <c r="D1467" i="5"/>
  <c r="D1468" i="5"/>
  <c r="D1469" i="5"/>
  <c r="D1470" i="5"/>
  <c r="D1471" i="5"/>
  <c r="D1472" i="5"/>
  <c r="D1473" i="5"/>
  <c r="D1474" i="5"/>
  <c r="D1475" i="5"/>
  <c r="D1476" i="5"/>
  <c r="D1477" i="5"/>
  <c r="D1478" i="5"/>
  <c r="D1479" i="5"/>
  <c r="D1480" i="5"/>
  <c r="D1481" i="5"/>
  <c r="D1482" i="5"/>
  <c r="D1483" i="5"/>
  <c r="D1484" i="5"/>
  <c r="D1485" i="5"/>
  <c r="D1486" i="5"/>
  <c r="D1487" i="5"/>
  <c r="D1488" i="5"/>
  <c r="D1489" i="5"/>
  <c r="D1490" i="5"/>
  <c r="D1491" i="5"/>
  <c r="D1492" i="5"/>
  <c r="D1493" i="5"/>
  <c r="D1494" i="5"/>
  <c r="D1495" i="5"/>
  <c r="D1496" i="5"/>
  <c r="D1497" i="5"/>
  <c r="D1498" i="5"/>
  <c r="D1499" i="5"/>
  <c r="D1500" i="5"/>
  <c r="D1501" i="5"/>
  <c r="D1502" i="5"/>
  <c r="D1503" i="5"/>
  <c r="D1504" i="5"/>
  <c r="D1505" i="5"/>
  <c r="D1506" i="5"/>
  <c r="D1507" i="5"/>
  <c r="D1508" i="5"/>
  <c r="D1509" i="5"/>
  <c r="D1510" i="5"/>
  <c r="D1511" i="5"/>
  <c r="D1512" i="5"/>
  <c r="D1513" i="5"/>
  <c r="D1514" i="5"/>
  <c r="D1515" i="5"/>
  <c r="D1516" i="5"/>
  <c r="D1517" i="5"/>
  <c r="D1518" i="5"/>
  <c r="D1519" i="5"/>
  <c r="D1520" i="5"/>
  <c r="D1521" i="5"/>
  <c r="D1522" i="5"/>
  <c r="D1523" i="5"/>
  <c r="D1524" i="5"/>
  <c r="D1525" i="5"/>
  <c r="D1526" i="5"/>
  <c r="D1527" i="5"/>
  <c r="D1528" i="5"/>
  <c r="D1529" i="5"/>
  <c r="D1530" i="5"/>
  <c r="D1531" i="5"/>
  <c r="D1532" i="5"/>
  <c r="D1533" i="5"/>
  <c r="D1534" i="5"/>
  <c r="D1535" i="5"/>
  <c r="D1536" i="5"/>
  <c r="D1537" i="5"/>
  <c r="D1538" i="5"/>
  <c r="D1539" i="5"/>
  <c r="D1540" i="5"/>
  <c r="D1541" i="5"/>
  <c r="D1542" i="5"/>
  <c r="D1543" i="5"/>
  <c r="D1544" i="5"/>
  <c r="D1545" i="5"/>
  <c r="D1546" i="5"/>
  <c r="D1547" i="5"/>
  <c r="D1548" i="5"/>
  <c r="D1549" i="5"/>
  <c r="D1550" i="5"/>
  <c r="D1551" i="5"/>
  <c r="D1552" i="5"/>
  <c r="D1553" i="5"/>
  <c r="D1554" i="5"/>
  <c r="D1555" i="5"/>
  <c r="D1556" i="5"/>
  <c r="D1557" i="5"/>
  <c r="D1558" i="5"/>
  <c r="D1559" i="5"/>
  <c r="D1560" i="5"/>
  <c r="D1561" i="5"/>
  <c r="D1353" i="5"/>
  <c r="D1354" i="5"/>
  <c r="D1355" i="5"/>
  <c r="D1356" i="5"/>
  <c r="F1326" i="5"/>
  <c r="F1284" i="5" l="1"/>
  <c r="C3" i="4"/>
  <c r="F1256" i="5" l="1"/>
  <c r="F1257" i="5"/>
  <c r="P19" i="4"/>
  <c r="O19" i="4"/>
  <c r="N19" i="4"/>
  <c r="G11" i="2"/>
  <c r="G12" i="2"/>
  <c r="G14" i="2"/>
  <c r="G15" i="2"/>
  <c r="G23" i="2"/>
  <c r="G38" i="2"/>
  <c r="G39" i="2"/>
  <c r="G40" i="2"/>
  <c r="G41" i="2"/>
  <c r="G46" i="2"/>
  <c r="G56" i="2"/>
  <c r="G63" i="2"/>
  <c r="G66" i="2"/>
  <c r="G75" i="2"/>
  <c r="G78" i="2"/>
  <c r="G80" i="2"/>
  <c r="G81" i="2"/>
  <c r="G83" i="2"/>
  <c r="G86" i="2"/>
  <c r="G87" i="2"/>
  <c r="G94" i="2"/>
  <c r="G96" i="2"/>
  <c r="G99" i="2"/>
  <c r="G101" i="2"/>
  <c r="G103" i="2"/>
  <c r="G108" i="2"/>
  <c r="G109" i="2"/>
  <c r="G115" i="2"/>
  <c r="G116" i="2"/>
  <c r="G121" i="2"/>
  <c r="G124" i="2"/>
  <c r="G126" i="2"/>
  <c r="G127" i="2"/>
  <c r="G129" i="2"/>
  <c r="G131" i="2"/>
  <c r="G134" i="2"/>
  <c r="G137" i="2"/>
  <c r="G144" i="2"/>
  <c r="G145" i="2"/>
  <c r="G146" i="2"/>
  <c r="G148" i="2"/>
  <c r="G149" i="2"/>
  <c r="G152" i="2"/>
  <c r="G154" i="2"/>
  <c r="G155" i="2"/>
  <c r="G157" i="2"/>
  <c r="G158" i="2"/>
  <c r="G159" i="2"/>
  <c r="G160" i="2"/>
  <c r="G162" i="2"/>
  <c r="B98" i="4"/>
  <c r="I1234" i="5"/>
  <c r="I1233" i="5"/>
  <c r="I1232" i="5"/>
  <c r="I1231" i="5"/>
  <c r="I1230" i="5"/>
  <c r="I1229" i="5"/>
  <c r="I1228" i="5"/>
  <c r="I98" i="4" l="1"/>
  <c r="J98" i="4"/>
  <c r="H98" i="4"/>
  <c r="K98" i="4"/>
  <c r="G132" i="2"/>
  <c r="F1224" i="5"/>
  <c r="H1224" i="5"/>
  <c r="D1241" i="5" l="1"/>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235" i="5" l="1"/>
  <c r="D1236" i="5"/>
  <c r="D1237" i="5"/>
  <c r="D1238" i="5"/>
  <c r="D1239" i="5"/>
  <c r="D1240" i="5"/>
  <c r="B18" i="18"/>
  <c r="C18" i="18"/>
  <c r="B17" i="18"/>
  <c r="B16" i="18"/>
  <c r="B15" i="18"/>
  <c r="C17" i="18"/>
  <c r="C16" i="18"/>
  <c r="C15" i="18"/>
  <c r="C14" i="18"/>
  <c r="C10" i="18"/>
  <c r="C9" i="18"/>
  <c r="C8" i="18"/>
  <c r="C7" i="18"/>
  <c r="D1220" i="5" l="1"/>
  <c r="D1221" i="5"/>
  <c r="D1222" i="5"/>
  <c r="D1223" i="5"/>
  <c r="D1224" i="5"/>
  <c r="D1225" i="5"/>
  <c r="D1226" i="5"/>
  <c r="D1227" i="5"/>
  <c r="D1228" i="5"/>
  <c r="D1229" i="5"/>
  <c r="D1230" i="5"/>
  <c r="D1231" i="5"/>
  <c r="D1232" i="5"/>
  <c r="D1233" i="5"/>
  <c r="D1234" i="5"/>
  <c r="D1215" i="5"/>
  <c r="D1216" i="5"/>
  <c r="D1217" i="5"/>
  <c r="D1218" i="5"/>
  <c r="D1219" i="5"/>
  <c r="F1196" i="5" l="1"/>
  <c r="F1132" i="5"/>
  <c r="F1072" i="5"/>
  <c r="S20" i="4"/>
  <c r="G53" i="2" l="1"/>
  <c r="J53" i="2" s="1"/>
  <c r="M53" i="2" s="1"/>
  <c r="B45" i="4"/>
  <c r="J45" i="4" s="1"/>
  <c r="I48" i="13"/>
  <c r="D48" i="13"/>
  <c r="I47" i="13"/>
  <c r="D47" i="13"/>
  <c r="I46" i="13"/>
  <c r="D46" i="13"/>
  <c r="I45" i="13"/>
  <c r="D45" i="13"/>
  <c r="I44" i="13"/>
  <c r="D44" i="13"/>
  <c r="I43" i="13"/>
  <c r="D43" i="13"/>
  <c r="I42" i="13"/>
  <c r="D42" i="13"/>
  <c r="I41" i="13"/>
  <c r="D41" i="13"/>
  <c r="I40" i="13"/>
  <c r="D40" i="13"/>
  <c r="I39" i="13"/>
  <c r="D39" i="13"/>
  <c r="I38" i="13"/>
  <c r="D38" i="13"/>
  <c r="I37" i="13"/>
  <c r="D37" i="13"/>
  <c r="I36" i="13"/>
  <c r="D36" i="13"/>
  <c r="I35" i="13"/>
  <c r="D35" i="13"/>
  <c r="I34" i="13"/>
  <c r="D34" i="13"/>
  <c r="I33" i="13"/>
  <c r="D33" i="13"/>
  <c r="I32" i="13"/>
  <c r="D32" i="13"/>
  <c r="I31" i="13"/>
  <c r="D31" i="13"/>
  <c r="I30" i="13"/>
  <c r="D30" i="13"/>
  <c r="I29" i="13"/>
  <c r="D29" i="13"/>
  <c r="I28" i="13"/>
  <c r="D28" i="13"/>
  <c r="I27" i="13"/>
  <c r="D27" i="13"/>
  <c r="I26" i="13"/>
  <c r="D26" i="13"/>
  <c r="I25" i="13"/>
  <c r="D25" i="13"/>
  <c r="I24" i="13"/>
  <c r="D24" i="13"/>
  <c r="I23" i="13"/>
  <c r="D23" i="13"/>
  <c r="I22" i="13"/>
  <c r="D22" i="13"/>
  <c r="I21" i="13"/>
  <c r="D21" i="13"/>
  <c r="I20" i="13"/>
  <c r="D20" i="13"/>
  <c r="I19" i="13"/>
  <c r="D19" i="13"/>
  <c r="I18" i="13"/>
  <c r="D18" i="13"/>
  <c r="I17" i="13"/>
  <c r="D17" i="13"/>
  <c r="I16" i="13"/>
  <c r="D16" i="13"/>
  <c r="I15" i="13"/>
  <c r="D15" i="13"/>
  <c r="I14" i="13"/>
  <c r="D14" i="13"/>
  <c r="I13" i="13"/>
  <c r="D13" i="13"/>
  <c r="I12" i="13"/>
  <c r="D12" i="13"/>
  <c r="I11" i="13"/>
  <c r="D11" i="13"/>
  <c r="I10" i="13"/>
  <c r="D10" i="13"/>
  <c r="I9" i="13"/>
  <c r="D9" i="13"/>
  <c r="I8" i="13"/>
  <c r="D8" i="13"/>
  <c r="I7" i="13"/>
  <c r="D7" i="13"/>
  <c r="K53" i="2" l="1"/>
  <c r="H45" i="4"/>
  <c r="I45" i="4"/>
  <c r="K45" i="4"/>
  <c r="F1150"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F1127"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15" i="5"/>
  <c r="D1116" i="5"/>
  <c r="D1117" i="5"/>
  <c r="D1118" i="5"/>
  <c r="D1119" i="5"/>
  <c r="K1" i="17"/>
  <c r="C7" i="17" s="1"/>
  <c r="C15" i="17" l="1"/>
  <c r="C10" i="17"/>
  <c r="C14" i="17"/>
  <c r="D1110" i="5"/>
  <c r="D1111" i="5"/>
  <c r="D1112" i="5"/>
  <c r="D1113" i="5"/>
  <c r="D1114" i="5"/>
  <c r="D1106" i="5"/>
  <c r="D1107" i="5"/>
  <c r="D1108" i="5"/>
  <c r="D1109" i="5"/>
  <c r="N39" i="4"/>
  <c r="O39" i="4"/>
  <c r="D1091" i="5" l="1"/>
  <c r="D1092" i="5"/>
  <c r="D1093" i="5"/>
  <c r="D1094" i="5"/>
  <c r="D1095" i="5"/>
  <c r="D1096" i="5"/>
  <c r="D1097" i="5"/>
  <c r="D1098" i="5"/>
  <c r="D1099" i="5"/>
  <c r="D1100" i="5"/>
  <c r="D1101" i="5"/>
  <c r="D1102" i="5"/>
  <c r="D1103" i="5"/>
  <c r="D1104" i="5"/>
  <c r="D1105" i="5"/>
  <c r="D1086" i="5"/>
  <c r="D1087" i="5"/>
  <c r="D1088" i="5"/>
  <c r="D1089" i="5"/>
  <c r="D1090" i="5"/>
  <c r="M2" i="17" l="1"/>
  <c r="C18" i="17"/>
  <c r="B18" i="17"/>
  <c r="C17" i="17"/>
  <c r="B17" i="17"/>
  <c r="C16" i="17"/>
  <c r="B16" i="17"/>
  <c r="B9" i="17"/>
  <c r="C9" i="17"/>
  <c r="C8" i="17"/>
  <c r="B8" i="17"/>
  <c r="D8" i="17" s="1"/>
  <c r="O20" i="4"/>
  <c r="O21" i="4" s="1"/>
  <c r="D1079" i="5"/>
  <c r="D1080" i="5"/>
  <c r="D1081" i="5"/>
  <c r="D1082" i="5"/>
  <c r="D1083" i="5"/>
  <c r="D1084" i="5"/>
  <c r="D1085" i="5"/>
  <c r="D1077" i="5"/>
  <c r="D1078" i="5"/>
  <c r="D1069" i="5"/>
  <c r="D1070" i="5"/>
  <c r="D1071" i="5"/>
  <c r="D1072" i="5"/>
  <c r="D1073" i="5"/>
  <c r="D1074" i="5"/>
  <c r="D1075" i="5"/>
  <c r="D1076" i="5"/>
  <c r="D1067" i="5"/>
  <c r="D1068" i="5"/>
  <c r="D1061" i="5"/>
  <c r="D1062" i="5"/>
  <c r="D1063" i="5"/>
  <c r="D1064" i="5"/>
  <c r="D1065" i="5"/>
  <c r="D1066" i="5"/>
  <c r="C13" i="18"/>
  <c r="B13" i="18"/>
  <c r="X25" i="4"/>
  <c r="B28" i="18" s="1"/>
  <c r="X26" i="4"/>
  <c r="B29" i="18" s="1"/>
  <c r="X27" i="4"/>
  <c r="B30" i="18" s="1"/>
  <c r="X28" i="4"/>
  <c r="B31" i="18" s="1"/>
  <c r="X29" i="4"/>
  <c r="B32" i="18" s="1"/>
  <c r="X23" i="4"/>
  <c r="B27" i="18" s="1"/>
  <c r="X24" i="4"/>
  <c r="X22" i="4"/>
  <c r="B26" i="18" s="1"/>
  <c r="D16" i="17" l="1"/>
  <c r="B15" i="17"/>
  <c r="H2" i="13"/>
  <c r="O22" i="4"/>
  <c r="M1" i="18"/>
  <c r="Q22" i="4"/>
  <c r="D18" i="17"/>
  <c r="D17" i="17" l="1"/>
  <c r="B7" i="18"/>
  <c r="B14" i="18"/>
  <c r="B10" i="18"/>
  <c r="B9" i="18"/>
  <c r="B8" i="18"/>
  <c r="C53" i="17"/>
  <c r="D18" i="18" l="1"/>
  <c r="D17" i="18"/>
  <c r="D7" i="18"/>
  <c r="D16" i="18"/>
  <c r="D9" i="18"/>
  <c r="D8" i="18"/>
  <c r="D14" i="18"/>
  <c r="D10" i="18"/>
  <c r="P22" i="4"/>
  <c r="G56" i="17"/>
  <c r="F56" i="17"/>
  <c r="B53" i="17"/>
  <c r="D15" i="17" l="1"/>
  <c r="D15" i="18"/>
  <c r="B14" i="17"/>
  <c r="B10" i="17"/>
  <c r="D9" i="17"/>
  <c r="B7" i="17"/>
  <c r="D14" i="17" l="1"/>
  <c r="D10" i="17"/>
  <c r="D7" i="17"/>
  <c r="O36" i="4" l="1"/>
  <c r="O37" i="4"/>
  <c r="O38" i="4"/>
  <c r="O35" i="4"/>
  <c r="N36" i="4"/>
  <c r="N37" i="4"/>
  <c r="N38" i="4"/>
  <c r="N35" i="4"/>
  <c r="N22" i="4" l="1"/>
  <c r="Q20" i="4"/>
  <c r="X21" i="4" l="1"/>
  <c r="B25" i="18" s="1"/>
  <c r="P20" i="4"/>
  <c r="R20" i="4"/>
  <c r="O41" i="4"/>
  <c r="N41" i="4"/>
  <c r="J63" i="2"/>
  <c r="M63" i="2" s="1"/>
  <c r="K11" i="2"/>
  <c r="K12" i="2"/>
  <c r="J14" i="2"/>
  <c r="M14" i="2" s="1"/>
  <c r="J15" i="2"/>
  <c r="M15" i="2" s="1"/>
  <c r="J23" i="2"/>
  <c r="M23" i="2" s="1"/>
  <c r="J38" i="2"/>
  <c r="M38" i="2" s="1"/>
  <c r="J39" i="2"/>
  <c r="M39" i="2" s="1"/>
  <c r="K40" i="2"/>
  <c r="K41" i="2"/>
  <c r="J46" i="2"/>
  <c r="M46" i="2" s="1"/>
  <c r="J56" i="2"/>
  <c r="M56" i="2" s="1"/>
  <c r="K66" i="2"/>
  <c r="K75" i="2"/>
  <c r="J78" i="2"/>
  <c r="M78" i="2" s="1"/>
  <c r="K80" i="2"/>
  <c r="K81" i="2"/>
  <c r="K83" i="2"/>
  <c r="J86" i="2"/>
  <c r="M86" i="2" s="1"/>
  <c r="J87" i="2"/>
  <c r="M87" i="2" s="1"/>
  <c r="K96" i="2"/>
  <c r="K99" i="2"/>
  <c r="J101" i="2"/>
  <c r="M101" i="2" s="1"/>
  <c r="J103" i="2"/>
  <c r="M103" i="2" s="1"/>
  <c r="K108" i="2"/>
  <c r="J109" i="2"/>
  <c r="M109" i="2" s="1"/>
  <c r="K121" i="2"/>
  <c r="K124" i="2"/>
  <c r="J126" i="2"/>
  <c r="M126" i="2" s="1"/>
  <c r="J127" i="2"/>
  <c r="M127" i="2" s="1"/>
  <c r="K129" i="2"/>
  <c r="K131" i="2"/>
  <c r="K137" i="2"/>
  <c r="K144" i="2"/>
  <c r="K145" i="2"/>
  <c r="K146" i="2"/>
  <c r="K148" i="2"/>
  <c r="J149" i="2"/>
  <c r="M149" i="2" s="1"/>
  <c r="K154" i="2"/>
  <c r="K155" i="2"/>
  <c r="J157" i="2"/>
  <c r="M157" i="2" s="1"/>
  <c r="J158" i="2"/>
  <c r="M158" i="2" s="1"/>
  <c r="J159" i="2"/>
  <c r="M159" i="2" s="1"/>
  <c r="K160" i="2"/>
  <c r="K162" i="2"/>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Y21" i="4"/>
  <c r="D992" i="5"/>
  <c r="D993" i="5"/>
  <c r="D994" i="5"/>
  <c r="D995" i="5"/>
  <c r="D996" i="5"/>
  <c r="D997" i="5"/>
  <c r="D998" i="5"/>
  <c r="D999" i="5"/>
  <c r="D1000" i="5"/>
  <c r="D1001" i="5"/>
  <c r="D990" i="5"/>
  <c r="D991" i="5"/>
  <c r="I52" i="13"/>
  <c r="G64" i="2" l="1"/>
  <c r="G19" i="2"/>
  <c r="B53" i="4"/>
  <c r="H53" i="4" s="1"/>
  <c r="B28" i="17"/>
  <c r="I54" i="13"/>
  <c r="I50" i="13"/>
  <c r="I51" i="13" s="1"/>
  <c r="I53" i="13"/>
  <c r="J146" i="2"/>
  <c r="M146" i="2" s="1"/>
  <c r="J41" i="2"/>
  <c r="M41" i="2" s="1"/>
  <c r="K126" i="2"/>
  <c r="K86" i="2"/>
  <c r="J145" i="2"/>
  <c r="M145" i="2" s="1"/>
  <c r="J40" i="2"/>
  <c r="M40" i="2" s="1"/>
  <c r="K78" i="2"/>
  <c r="J137" i="2"/>
  <c r="M137" i="2" s="1"/>
  <c r="K159" i="2"/>
  <c r="K63" i="2"/>
  <c r="J129" i="2"/>
  <c r="M129" i="2" s="1"/>
  <c r="K158" i="2"/>
  <c r="K56" i="2"/>
  <c r="J121" i="2"/>
  <c r="M121" i="2" s="1"/>
  <c r="K127" i="2"/>
  <c r="K46" i="2"/>
  <c r="K39" i="2"/>
  <c r="J162" i="2"/>
  <c r="M162" i="2" s="1"/>
  <c r="J96" i="2"/>
  <c r="M96" i="2" s="1"/>
  <c r="J160" i="2"/>
  <c r="M160" i="2" s="1"/>
  <c r="J81" i="2"/>
  <c r="M81" i="2" s="1"/>
  <c r="K103" i="2"/>
  <c r="K38" i="2"/>
  <c r="J80" i="2"/>
  <c r="M80" i="2" s="1"/>
  <c r="K101" i="2"/>
  <c r="K14" i="2"/>
  <c r="J134" i="2"/>
  <c r="M134" i="2" s="1"/>
  <c r="K134" i="2"/>
  <c r="K115" i="2"/>
  <c r="J115" i="2"/>
  <c r="M115" i="2" s="1"/>
  <c r="K87" i="2"/>
  <c r="J154" i="2"/>
  <c r="M154" i="2" s="1"/>
  <c r="J66" i="2"/>
  <c r="M66" i="2" s="1"/>
  <c r="K152" i="2"/>
  <c r="J152" i="2"/>
  <c r="M152" i="2" s="1"/>
  <c r="K23" i="2"/>
  <c r="K116" i="2"/>
  <c r="J116" i="2"/>
  <c r="M116" i="2" s="1"/>
  <c r="J94" i="2"/>
  <c r="M94" i="2" s="1"/>
  <c r="K94" i="2"/>
  <c r="K132" i="2"/>
  <c r="J132" i="2"/>
  <c r="K15" i="2"/>
  <c r="J144" i="2"/>
  <c r="M144" i="2" s="1"/>
  <c r="K157" i="2"/>
  <c r="K149" i="2"/>
  <c r="K109" i="2"/>
  <c r="J148" i="2"/>
  <c r="M148" i="2" s="1"/>
  <c r="J124" i="2"/>
  <c r="M124" i="2" s="1"/>
  <c r="J108" i="2"/>
  <c r="M108" i="2" s="1"/>
  <c r="J12" i="2"/>
  <c r="M12" i="2" s="1"/>
  <c r="J155" i="2"/>
  <c r="M155" i="2" s="1"/>
  <c r="J131" i="2"/>
  <c r="M131" i="2" s="1"/>
  <c r="J99" i="2"/>
  <c r="M99" i="2" s="1"/>
  <c r="J83" i="2"/>
  <c r="M83" i="2" s="1"/>
  <c r="J75" i="2"/>
  <c r="M75" i="2" s="1"/>
  <c r="J11" i="2"/>
  <c r="M11" i="2" s="1"/>
  <c r="B17" i="4"/>
  <c r="N20" i="4"/>
  <c r="X20" i="4" s="1"/>
  <c r="B24" i="18" s="1"/>
  <c r="D959" i="5"/>
  <c r="G97" i="2" l="1"/>
  <c r="K97" i="2" s="1"/>
  <c r="G3" i="2"/>
  <c r="M132" i="2"/>
  <c r="J53" i="4"/>
  <c r="K53" i="4"/>
  <c r="I53" i="4"/>
  <c r="J64" i="2"/>
  <c r="K64" i="2"/>
  <c r="K19" i="2"/>
  <c r="J19" i="2"/>
  <c r="K17" i="4"/>
  <c r="J17" i="4"/>
  <c r="I17" i="4"/>
  <c r="H17" i="4"/>
  <c r="B76" i="4"/>
  <c r="J76" i="4" s="1"/>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24" i="5"/>
  <c r="D925" i="5"/>
  <c r="D926" i="5"/>
  <c r="D927" i="5"/>
  <c r="D928" i="5"/>
  <c r="D929" i="5"/>
  <c r="D922" i="5"/>
  <c r="D923" i="5"/>
  <c r="D921"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AB21" i="4"/>
  <c r="E25" i="18" s="1"/>
  <c r="AA21" i="4"/>
  <c r="D25" i="18" s="1"/>
  <c r="Z21" i="4"/>
  <c r="C25" i="18" s="1"/>
  <c r="G166" i="2" l="1"/>
  <c r="K166" i="2" s="1"/>
  <c r="G150" i="2"/>
  <c r="J150" i="2" s="1"/>
  <c r="M150" i="2" s="1"/>
  <c r="G135" i="2"/>
  <c r="J135" i="2" s="1"/>
  <c r="M135" i="2" s="1"/>
  <c r="G119" i="2"/>
  <c r="J119" i="2" s="1"/>
  <c r="M119" i="2" s="1"/>
  <c r="G107" i="2"/>
  <c r="J107" i="2" s="1"/>
  <c r="G93" i="2"/>
  <c r="K93" i="2" s="1"/>
  <c r="G82" i="2"/>
  <c r="J82" i="2" s="1"/>
  <c r="M82" i="2" s="1"/>
  <c r="G70" i="2"/>
  <c r="J70" i="2" s="1"/>
  <c r="M70" i="2" s="1"/>
  <c r="G59" i="2"/>
  <c r="K59" i="2" s="1"/>
  <c r="G49" i="2"/>
  <c r="J49" i="2" s="1"/>
  <c r="G36" i="2"/>
  <c r="J36" i="2" s="1"/>
  <c r="M36" i="2" s="1"/>
  <c r="G28" i="2"/>
  <c r="K28" i="2" s="1"/>
  <c r="G18" i="2"/>
  <c r="J18" i="2" s="1"/>
  <c r="M18" i="2" s="1"/>
  <c r="G6" i="2"/>
  <c r="J6" i="2" s="1"/>
  <c r="M6" i="2" s="1"/>
  <c r="G165" i="2"/>
  <c r="K165" i="2" s="1"/>
  <c r="G147" i="2"/>
  <c r="K147" i="2" s="1"/>
  <c r="G133" i="2"/>
  <c r="J133" i="2" s="1"/>
  <c r="G118" i="2"/>
  <c r="J118" i="2" s="1"/>
  <c r="G106" i="2"/>
  <c r="J106" i="2" s="1"/>
  <c r="M106" i="2" s="1"/>
  <c r="G92" i="2"/>
  <c r="K92" i="2" s="1"/>
  <c r="G79" i="2"/>
  <c r="K79" i="2" s="1"/>
  <c r="G69" i="2"/>
  <c r="K69" i="2" s="1"/>
  <c r="G58" i="2"/>
  <c r="J58" i="2" s="1"/>
  <c r="M58" i="2" s="1"/>
  <c r="G48" i="2"/>
  <c r="K48" i="2" s="1"/>
  <c r="G35" i="2"/>
  <c r="J35" i="2" s="1"/>
  <c r="M35" i="2" s="1"/>
  <c r="G27" i="2"/>
  <c r="K27" i="2" s="1"/>
  <c r="G17" i="2"/>
  <c r="K17" i="2" s="1"/>
  <c r="G5" i="2"/>
  <c r="J5" i="2" s="1"/>
  <c r="M5" i="2" s="1"/>
  <c r="G164" i="2"/>
  <c r="K164" i="2" s="1"/>
  <c r="G141" i="2"/>
  <c r="K141" i="2" s="1"/>
  <c r="G130" i="2"/>
  <c r="J130" i="2" s="1"/>
  <c r="M130" i="2" s="1"/>
  <c r="G117" i="2"/>
  <c r="J117" i="2" s="1"/>
  <c r="G105" i="2"/>
  <c r="K105" i="2" s="1"/>
  <c r="G91" i="2"/>
  <c r="K91" i="2" s="1"/>
  <c r="G77" i="2"/>
  <c r="J77" i="2" s="1"/>
  <c r="M77" i="2" s="1"/>
  <c r="G68" i="2"/>
  <c r="K68" i="2" s="1"/>
  <c r="G55" i="2"/>
  <c r="J55" i="2" s="1"/>
  <c r="G47" i="2"/>
  <c r="K47" i="2" s="1"/>
  <c r="G34" i="2"/>
  <c r="J34" i="2" s="1"/>
  <c r="M34" i="2" s="1"/>
  <c r="G26" i="2"/>
  <c r="K26" i="2" s="1"/>
  <c r="G16" i="2"/>
  <c r="J16" i="2" s="1"/>
  <c r="G4" i="2"/>
  <c r="K4" i="2" s="1"/>
  <c r="G163" i="2"/>
  <c r="J163" i="2" s="1"/>
  <c r="M163" i="2" s="1"/>
  <c r="G143" i="2"/>
  <c r="J143" i="2" s="1"/>
  <c r="M143" i="2" s="1"/>
  <c r="G128" i="2"/>
  <c r="K128" i="2" s="1"/>
  <c r="G114" i="2"/>
  <c r="K114" i="2" s="1"/>
  <c r="G104" i="2"/>
  <c r="J104" i="2" s="1"/>
  <c r="G90" i="2"/>
  <c r="K90" i="2" s="1"/>
  <c r="G76" i="2"/>
  <c r="K76" i="2" s="1"/>
  <c r="G67" i="2"/>
  <c r="K67" i="2" s="1"/>
  <c r="G57" i="2"/>
  <c r="J57" i="2" s="1"/>
  <c r="G45" i="2"/>
  <c r="J45" i="2" s="1"/>
  <c r="M45" i="2" s="1"/>
  <c r="G33" i="2"/>
  <c r="K33" i="2" s="1"/>
  <c r="G25" i="2"/>
  <c r="K25" i="2" s="1"/>
  <c r="G13" i="2"/>
  <c r="K13" i="2" s="1"/>
  <c r="G161" i="2"/>
  <c r="K161" i="2" s="1"/>
  <c r="G142" i="2"/>
  <c r="K142" i="2" s="1"/>
  <c r="G125" i="2"/>
  <c r="K125" i="2" s="1"/>
  <c r="G113" i="2"/>
  <c r="J113" i="2" s="1"/>
  <c r="G102" i="2"/>
  <c r="J102" i="2" s="1"/>
  <c r="G89" i="2"/>
  <c r="K89" i="2" s="1"/>
  <c r="G74" i="2"/>
  <c r="K74" i="2" s="1"/>
  <c r="G65" i="2"/>
  <c r="K65" i="2" s="1"/>
  <c r="G54" i="2"/>
  <c r="J54" i="2" s="1"/>
  <c r="M54" i="2" s="1"/>
  <c r="G44" i="2"/>
  <c r="K44" i="2" s="1"/>
  <c r="G32" i="2"/>
  <c r="J32" i="2" s="1"/>
  <c r="G24" i="2"/>
  <c r="K24" i="2" s="1"/>
  <c r="G10" i="2"/>
  <c r="K10" i="2" s="1"/>
  <c r="G156" i="2"/>
  <c r="J156" i="2" s="1"/>
  <c r="M156" i="2" s="1"/>
  <c r="G139" i="2"/>
  <c r="K139" i="2" s="1"/>
  <c r="G123" i="2"/>
  <c r="J123" i="2" s="1"/>
  <c r="M123" i="2" s="1"/>
  <c r="G112" i="2"/>
  <c r="K112" i="2" s="1"/>
  <c r="G100" i="2"/>
  <c r="J100" i="2" s="1"/>
  <c r="M100" i="2" s="1"/>
  <c r="G88" i="2"/>
  <c r="J88" i="2" s="1"/>
  <c r="M88" i="2" s="1"/>
  <c r="G73" i="2"/>
  <c r="J73" i="2" s="1"/>
  <c r="M73" i="2" s="1"/>
  <c r="G62" i="2"/>
  <c r="J62" i="2" s="1"/>
  <c r="M62" i="2" s="1"/>
  <c r="G52" i="2"/>
  <c r="J52" i="2" s="1"/>
  <c r="M52" i="2" s="1"/>
  <c r="G43" i="2"/>
  <c r="K43" i="2" s="1"/>
  <c r="G31" i="2"/>
  <c r="K31" i="2" s="1"/>
  <c r="G21" i="2"/>
  <c r="K21" i="2" s="1"/>
  <c r="G9" i="2"/>
  <c r="J9" i="2" s="1"/>
  <c r="M9" i="2" s="1"/>
  <c r="G153" i="2"/>
  <c r="J153" i="2" s="1"/>
  <c r="G138" i="2"/>
  <c r="J138" i="2" s="1"/>
  <c r="M138" i="2" s="1"/>
  <c r="G122" i="2"/>
  <c r="J122" i="2" s="1"/>
  <c r="M122" i="2" s="1"/>
  <c r="G111" i="2"/>
  <c r="J111" i="2" s="1"/>
  <c r="M111" i="2" s="1"/>
  <c r="G98" i="2"/>
  <c r="K98" i="2" s="1"/>
  <c r="G85" i="2"/>
  <c r="K85" i="2" s="1"/>
  <c r="G72" i="2"/>
  <c r="K72" i="2" s="1"/>
  <c r="G61" i="2"/>
  <c r="J61" i="2" s="1"/>
  <c r="M61" i="2" s="1"/>
  <c r="G51" i="2"/>
  <c r="J51" i="2" s="1"/>
  <c r="M51" i="2" s="1"/>
  <c r="G42" i="2"/>
  <c r="J42" i="2" s="1"/>
  <c r="M42" i="2" s="1"/>
  <c r="G30" i="2"/>
  <c r="J30" i="2" s="1"/>
  <c r="M30" i="2" s="1"/>
  <c r="G22" i="2"/>
  <c r="K22" i="2" s="1"/>
  <c r="G8" i="2"/>
  <c r="J8" i="2" s="1"/>
  <c r="M8" i="2" s="1"/>
  <c r="G2" i="2"/>
  <c r="K2" i="2" s="1"/>
  <c r="G151" i="2"/>
  <c r="J151" i="2" s="1"/>
  <c r="G136" i="2"/>
  <c r="K136" i="2" s="1"/>
  <c r="G120" i="2"/>
  <c r="J120" i="2" s="1"/>
  <c r="G110" i="2"/>
  <c r="K110" i="2" s="1"/>
  <c r="G95" i="2"/>
  <c r="J95" i="2" s="1"/>
  <c r="M95" i="2" s="1"/>
  <c r="G84" i="2"/>
  <c r="J84" i="2" s="1"/>
  <c r="M84" i="2" s="1"/>
  <c r="G71" i="2"/>
  <c r="K71" i="2" s="1"/>
  <c r="G60" i="2"/>
  <c r="K60" i="2" s="1"/>
  <c r="G50" i="2"/>
  <c r="K50" i="2" s="1"/>
  <c r="G37" i="2"/>
  <c r="K37" i="2" s="1"/>
  <c r="G29" i="2"/>
  <c r="K29" i="2" s="1"/>
  <c r="G20" i="2"/>
  <c r="J20" i="2" s="1"/>
  <c r="M20" i="2" s="1"/>
  <c r="G7" i="2"/>
  <c r="J7" i="2" s="1"/>
  <c r="G140" i="2"/>
  <c r="K140" i="2" s="1"/>
  <c r="J97" i="2"/>
  <c r="M97" i="2" s="1"/>
  <c r="K58" i="2"/>
  <c r="B25" i="4"/>
  <c r="C28" i="17"/>
  <c r="D28" i="17"/>
  <c r="E28" i="17"/>
  <c r="M19" i="2"/>
  <c r="M64" i="2"/>
  <c r="K3" i="2"/>
  <c r="J3" i="2"/>
  <c r="M3" i="2" s="1"/>
  <c r="K76" i="4"/>
  <c r="I76" i="4"/>
  <c r="H76" i="4"/>
  <c r="B68" i="4"/>
  <c r="B20" i="4"/>
  <c r="B111" i="4"/>
  <c r="B116" i="4"/>
  <c r="B108" i="4"/>
  <c r="B114" i="4"/>
  <c r="B104" i="4"/>
  <c r="B9" i="4"/>
  <c r="B5" i="4"/>
  <c r="B109" i="4"/>
  <c r="B15" i="4"/>
  <c r="B14" i="4"/>
  <c r="B13" i="4"/>
  <c r="H13" i="4" s="1"/>
  <c r="B92" i="4"/>
  <c r="B16" i="4"/>
  <c r="B94" i="4"/>
  <c r="B8" i="4"/>
  <c r="B37" i="4"/>
  <c r="B7" i="4"/>
  <c r="B6" i="4"/>
  <c r="B43" i="4"/>
  <c r="B35" i="4"/>
  <c r="B12" i="4"/>
  <c r="B27" i="4"/>
  <c r="B11" i="4"/>
  <c r="B18" i="4"/>
  <c r="B10" i="4"/>
  <c r="B60" i="4"/>
  <c r="B84" i="4"/>
  <c r="B51" i="4"/>
  <c r="B101" i="4"/>
  <c r="B77" i="4"/>
  <c r="B88" i="4"/>
  <c r="B62" i="4"/>
  <c r="B86" i="4"/>
  <c r="B112" i="4"/>
  <c r="B110" i="4"/>
  <c r="B103" i="4"/>
  <c r="B82" i="4"/>
  <c r="B64" i="4"/>
  <c r="B105" i="4"/>
  <c r="B72" i="4"/>
  <c r="I72" i="4" s="1"/>
  <c r="B39" i="4"/>
  <c r="B31" i="4"/>
  <c r="B23" i="4"/>
  <c r="B81" i="4"/>
  <c r="B56" i="4"/>
  <c r="B96" i="4"/>
  <c r="B79" i="4"/>
  <c r="B106" i="4"/>
  <c r="B89" i="4"/>
  <c r="B54" i="4"/>
  <c r="B73" i="4"/>
  <c r="B29" i="4"/>
  <c r="B70" i="4"/>
  <c r="B46" i="4"/>
  <c r="B97" i="4"/>
  <c r="B21" i="4"/>
  <c r="B75" i="4"/>
  <c r="B42" i="4"/>
  <c r="B26" i="4"/>
  <c r="B100" i="4"/>
  <c r="B107" i="4"/>
  <c r="B67" i="4"/>
  <c r="B50" i="4"/>
  <c r="B34" i="4"/>
  <c r="B91" i="4"/>
  <c r="B115" i="4"/>
  <c r="B59" i="4"/>
  <c r="B85" i="4"/>
  <c r="B61" i="4"/>
  <c r="B47" i="4"/>
  <c r="B36" i="4"/>
  <c r="B93" i="4"/>
  <c r="B19" i="4"/>
  <c r="B4" i="4"/>
  <c r="B44" i="4"/>
  <c r="B69" i="4"/>
  <c r="B102" i="4"/>
  <c r="B52" i="4"/>
  <c r="B28" i="4"/>
  <c r="B78" i="4"/>
  <c r="B66" i="4"/>
  <c r="B49" i="4"/>
  <c r="B33" i="4"/>
  <c r="B58" i="4"/>
  <c r="B41" i="4"/>
  <c r="B99" i="4"/>
  <c r="B90" i="4"/>
  <c r="B83" i="4"/>
  <c r="I83" i="4" s="1"/>
  <c r="B74" i="4"/>
  <c r="B65" i="4"/>
  <c r="B57" i="4"/>
  <c r="B48" i="4"/>
  <c r="B40" i="4"/>
  <c r="B32" i="4"/>
  <c r="B24" i="4"/>
  <c r="B55" i="4"/>
  <c r="B38" i="4"/>
  <c r="B63" i="4"/>
  <c r="B30" i="4"/>
  <c r="B22" i="4"/>
  <c r="B113" i="4"/>
  <c r="B95" i="4"/>
  <c r="B87" i="4"/>
  <c r="B80" i="4"/>
  <c r="B71" i="4"/>
  <c r="Q21" i="4"/>
  <c r="R21" i="4"/>
  <c r="S21" i="4"/>
  <c r="AB29" i="4"/>
  <c r="AA29" i="4"/>
  <c r="Z29" i="4"/>
  <c r="Y29" i="4"/>
  <c r="B35" i="17" s="1"/>
  <c r="AB28" i="4"/>
  <c r="AA28" i="4"/>
  <c r="Z28" i="4"/>
  <c r="Y28" i="4"/>
  <c r="B34" i="17" s="1"/>
  <c r="AB27" i="4"/>
  <c r="AA27" i="4"/>
  <c r="Z27" i="4"/>
  <c r="Y27" i="4"/>
  <c r="B33" i="17" s="1"/>
  <c r="AB26" i="4"/>
  <c r="E29" i="18" s="1"/>
  <c r="AA26" i="4"/>
  <c r="D29" i="18" s="1"/>
  <c r="Z26" i="4"/>
  <c r="C29" i="18" s="1"/>
  <c r="Y26" i="4"/>
  <c r="AB25" i="4"/>
  <c r="E28" i="18" s="1"/>
  <c r="AA25" i="4"/>
  <c r="D28" i="18" s="1"/>
  <c r="Z25" i="4"/>
  <c r="C28" i="18" s="1"/>
  <c r="Y25" i="4"/>
  <c r="AB24" i="4"/>
  <c r="AA24" i="4"/>
  <c r="Z24" i="4"/>
  <c r="Y24" i="4"/>
  <c r="AB23" i="4"/>
  <c r="E27" i="18" s="1"/>
  <c r="AA23" i="4"/>
  <c r="D27" i="18" s="1"/>
  <c r="Z23" i="4"/>
  <c r="C27" i="18" s="1"/>
  <c r="Y23" i="4"/>
  <c r="AB22" i="4"/>
  <c r="AA22" i="4"/>
  <c r="Z22" i="4"/>
  <c r="Y22" i="4"/>
  <c r="B29" i="17" s="1"/>
  <c r="B3" i="4"/>
  <c r="J68" i="2" l="1"/>
  <c r="M68" i="2" s="1"/>
  <c r="K18" i="2"/>
  <c r="K62" i="2"/>
  <c r="J92" i="2"/>
  <c r="M92" i="2" s="1"/>
  <c r="K119" i="2"/>
  <c r="K36" i="2"/>
  <c r="K42" i="2"/>
  <c r="J105" i="2"/>
  <c r="M105" i="2" s="1"/>
  <c r="K82" i="2"/>
  <c r="K5" i="2"/>
  <c r="K113" i="2"/>
  <c r="K49" i="2"/>
  <c r="K16" i="2"/>
  <c r="J59" i="2"/>
  <c r="J166" i="2"/>
  <c r="M166" i="2" s="1"/>
  <c r="K133" i="2"/>
  <c r="K45" i="2"/>
  <c r="J85" i="2"/>
  <c r="M85" i="2" s="1"/>
  <c r="K130" i="2"/>
  <c r="K34" i="2"/>
  <c r="J165" i="2"/>
  <c r="M165" i="2" s="1"/>
  <c r="K156" i="2"/>
  <c r="J31" i="2"/>
  <c r="K150" i="2"/>
  <c r="J17" i="2"/>
  <c r="M17" i="2" s="1"/>
  <c r="K73" i="2"/>
  <c r="J79" i="2"/>
  <c r="M79" i="2" s="1"/>
  <c r="J147" i="2"/>
  <c r="M147" i="2" s="1"/>
  <c r="J26" i="2"/>
  <c r="M26" i="2" s="1"/>
  <c r="J48" i="2"/>
  <c r="M48" i="2" s="1"/>
  <c r="K70" i="2"/>
  <c r="K107" i="2"/>
  <c r="K106" i="2"/>
  <c r="J22" i="2"/>
  <c r="M22" i="2" s="1"/>
  <c r="J47" i="2"/>
  <c r="M47" i="2" s="1"/>
  <c r="K100" i="2"/>
  <c r="J93" i="2"/>
  <c r="M93" i="2" s="1"/>
  <c r="J136" i="2"/>
  <c r="M136" i="2" s="1"/>
  <c r="K122" i="2"/>
  <c r="K61" i="2"/>
  <c r="J25" i="2"/>
  <c r="K35" i="2"/>
  <c r="K84" i="2"/>
  <c r="J141" i="2"/>
  <c r="M141" i="2" s="1"/>
  <c r="J164" i="2"/>
  <c r="M164" i="2" s="1"/>
  <c r="K55" i="2"/>
  <c r="J128" i="2"/>
  <c r="J29" i="2"/>
  <c r="M29" i="2" s="1"/>
  <c r="J44" i="2"/>
  <c r="M44" i="2" s="1"/>
  <c r="J76" i="2"/>
  <c r="M76" i="2" s="1"/>
  <c r="J71" i="2"/>
  <c r="M71" i="2" s="1"/>
  <c r="K102" i="2"/>
  <c r="K163" i="2"/>
  <c r="K77" i="2"/>
  <c r="K135" i="2"/>
  <c r="J60" i="2"/>
  <c r="M60" i="2" s="1"/>
  <c r="J142" i="2"/>
  <c r="M142" i="2" s="1"/>
  <c r="K118" i="2"/>
  <c r="J37" i="2"/>
  <c r="M37" i="2" s="1"/>
  <c r="K138" i="2"/>
  <c r="K9" i="2"/>
  <c r="J24" i="2"/>
  <c r="M24" i="2" s="1"/>
  <c r="K30" i="2"/>
  <c r="K6" i="2"/>
  <c r="J110" i="2"/>
  <c r="M110" i="2" s="1"/>
  <c r="K153" i="2"/>
  <c r="J65" i="2"/>
  <c r="M65" i="2" s="1"/>
  <c r="K120" i="2"/>
  <c r="J33" i="2"/>
  <c r="J69" i="2"/>
  <c r="M69" i="2" s="1"/>
  <c r="J2" i="2"/>
  <c r="K111" i="2"/>
  <c r="K8" i="2"/>
  <c r="K32" i="2"/>
  <c r="J90" i="2"/>
  <c r="M90" i="2" s="1"/>
  <c r="K117" i="2"/>
  <c r="J125" i="2"/>
  <c r="M125" i="2" s="1"/>
  <c r="K123" i="2"/>
  <c r="K52" i="2"/>
  <c r="K95" i="2"/>
  <c r="J10" i="2"/>
  <c r="J89" i="2"/>
  <c r="K54" i="2"/>
  <c r="K20" i="2"/>
  <c r="K143" i="2"/>
  <c r="K57" i="2"/>
  <c r="K51" i="2"/>
  <c r="K88" i="2"/>
  <c r="J67" i="2"/>
  <c r="M67" i="2" s="1"/>
  <c r="J98" i="2"/>
  <c r="M98" i="2" s="1"/>
  <c r="J43" i="2"/>
  <c r="M43" i="2" s="1"/>
  <c r="J139" i="2"/>
  <c r="J74" i="2"/>
  <c r="J140" i="2"/>
  <c r="M140" i="2" s="1"/>
  <c r="J161" i="2"/>
  <c r="M161" i="2" s="1"/>
  <c r="K7" i="2"/>
  <c r="J50" i="2"/>
  <c r="M50" i="2" s="1"/>
  <c r="K151" i="2"/>
  <c r="J72" i="2"/>
  <c r="M72" i="2" s="1"/>
  <c r="J21" i="2"/>
  <c r="M21" i="2" s="1"/>
  <c r="J112" i="2"/>
  <c r="M112" i="2" s="1"/>
  <c r="J13" i="2"/>
  <c r="M13" i="2" s="1"/>
  <c r="J114" i="2"/>
  <c r="J4" i="2"/>
  <c r="J91" i="2"/>
  <c r="J27" i="2"/>
  <c r="M27" i="2" s="1"/>
  <c r="J28" i="2"/>
  <c r="M28" i="2" s="1"/>
  <c r="H25" i="4"/>
  <c r="K25" i="4"/>
  <c r="I25" i="4"/>
  <c r="J25" i="4"/>
  <c r="M117" i="2"/>
  <c r="M151" i="2"/>
  <c r="K104" i="2"/>
  <c r="M104" i="2"/>
  <c r="D34" i="17"/>
  <c r="D31" i="18"/>
  <c r="E34" i="17"/>
  <c r="E31" i="18"/>
  <c r="C29" i="17"/>
  <c r="C26" i="18"/>
  <c r="C33" i="17"/>
  <c r="C30" i="18"/>
  <c r="C35" i="17"/>
  <c r="C32" i="18"/>
  <c r="C34" i="17"/>
  <c r="C31" i="18"/>
  <c r="D29" i="17"/>
  <c r="D26" i="18"/>
  <c r="D33" i="17"/>
  <c r="D30" i="18"/>
  <c r="D35" i="17"/>
  <c r="D32" i="18"/>
  <c r="E29" i="17"/>
  <c r="E26" i="18"/>
  <c r="E33" i="17"/>
  <c r="E30" i="18"/>
  <c r="E35" i="17"/>
  <c r="E32" i="18"/>
  <c r="B30" i="17"/>
  <c r="B32" i="17"/>
  <c r="C30" i="17"/>
  <c r="C32" i="17"/>
  <c r="D32" i="17"/>
  <c r="E32" i="17"/>
  <c r="B31" i="17"/>
  <c r="D31" i="17"/>
  <c r="D30" i="17"/>
  <c r="E30" i="17"/>
  <c r="C31" i="17"/>
  <c r="E31" i="17"/>
  <c r="M120" i="2"/>
  <c r="M153" i="2"/>
  <c r="M32" i="2"/>
  <c r="M49" i="2"/>
  <c r="M118" i="2"/>
  <c r="M16" i="2"/>
  <c r="M107" i="2"/>
  <c r="M55" i="2"/>
  <c r="M133" i="2"/>
  <c r="M7" i="2"/>
  <c r="M102" i="2"/>
  <c r="M113" i="2"/>
  <c r="M57" i="2"/>
  <c r="P21" i="4"/>
  <c r="Z20" i="4"/>
  <c r="C24" i="18" s="1"/>
  <c r="AA20" i="4"/>
  <c r="D24" i="18" s="1"/>
  <c r="AB20" i="4"/>
  <c r="E24" i="18" s="1"/>
  <c r="N21" i="4"/>
  <c r="Y20" i="4"/>
  <c r="K83" i="4"/>
  <c r="J83" i="4"/>
  <c r="K32" i="4"/>
  <c r="K72" i="4"/>
  <c r="J102" i="4"/>
  <c r="K82" i="4"/>
  <c r="I102" i="4"/>
  <c r="K110" i="4"/>
  <c r="K102" i="4"/>
  <c r="J90" i="4"/>
  <c r="J49" i="4"/>
  <c r="I90" i="4"/>
  <c r="I49" i="4"/>
  <c r="J82" i="4"/>
  <c r="J32" i="4"/>
  <c r="I82" i="4"/>
  <c r="I32" i="4"/>
  <c r="J72" i="4"/>
  <c r="K90" i="4"/>
  <c r="K49" i="4"/>
  <c r="M59" i="2" l="1"/>
  <c r="M10" i="2"/>
  <c r="M31" i="2"/>
  <c r="M33" i="2"/>
  <c r="M25" i="2"/>
  <c r="M139" i="2"/>
  <c r="M128" i="2"/>
  <c r="M74" i="2"/>
  <c r="M91" i="2"/>
  <c r="M89" i="2"/>
  <c r="M2" i="2"/>
  <c r="M114" i="2"/>
  <c r="M4" i="2"/>
  <c r="B27" i="17"/>
  <c r="E27" i="17"/>
  <c r="D27" i="17"/>
  <c r="C27" i="17"/>
  <c r="I110" i="4"/>
  <c r="J110" i="4"/>
  <c r="I4" i="4" l="1"/>
  <c r="J4" i="4"/>
  <c r="K4" i="4"/>
  <c r="I109" i="4"/>
  <c r="J109" i="4"/>
  <c r="K109" i="4"/>
  <c r="H83" i="4" l="1"/>
  <c r="H49" i="4"/>
  <c r="H90" i="4"/>
  <c r="H82" i="4"/>
  <c r="H32" i="4"/>
  <c r="H72" i="4"/>
  <c r="H87" i="4"/>
  <c r="H4" i="4"/>
  <c r="H102" i="4"/>
  <c r="H110" i="4"/>
  <c r="H109" i="4"/>
  <c r="H116" i="4"/>
  <c r="I116" i="4"/>
  <c r="J116" i="4"/>
  <c r="K116" i="4"/>
  <c r="J71" i="4"/>
  <c r="I71" i="4"/>
  <c r="H71" i="4"/>
  <c r="K71" i="4"/>
  <c r="H114" i="4"/>
  <c r="I114" i="4"/>
  <c r="J114" i="4"/>
  <c r="K114" i="4"/>
  <c r="H107" i="4"/>
  <c r="I107" i="4"/>
  <c r="J107" i="4"/>
  <c r="K107" i="4"/>
  <c r="H99" i="4"/>
  <c r="I99" i="4"/>
  <c r="J99" i="4"/>
  <c r="K99" i="4"/>
  <c r="H89" i="4"/>
  <c r="I89" i="4"/>
  <c r="J89" i="4"/>
  <c r="K89" i="4"/>
  <c r="H79" i="4"/>
  <c r="J79" i="4"/>
  <c r="I79" i="4"/>
  <c r="K79" i="4"/>
  <c r="H69" i="4"/>
  <c r="I69" i="4"/>
  <c r="J69" i="4"/>
  <c r="K69" i="4"/>
  <c r="H61" i="4"/>
  <c r="I61" i="4"/>
  <c r="J61" i="4"/>
  <c r="K61" i="4"/>
  <c r="H52" i="4"/>
  <c r="I52" i="4"/>
  <c r="J52" i="4"/>
  <c r="K52" i="4"/>
  <c r="H42" i="4"/>
  <c r="I42" i="4"/>
  <c r="J42" i="4"/>
  <c r="K42" i="4"/>
  <c r="H34" i="4"/>
  <c r="I34" i="4"/>
  <c r="J34" i="4"/>
  <c r="K34" i="4"/>
  <c r="H16" i="4"/>
  <c r="I16" i="4"/>
  <c r="J16" i="4"/>
  <c r="K16" i="4"/>
  <c r="H9" i="4"/>
  <c r="I9" i="4"/>
  <c r="J9" i="4"/>
  <c r="K9" i="4"/>
  <c r="H103" i="4"/>
  <c r="J103" i="4"/>
  <c r="I103" i="4"/>
  <c r="K103" i="4"/>
  <c r="H93" i="4"/>
  <c r="I93" i="4"/>
  <c r="J93" i="4"/>
  <c r="K93" i="4"/>
  <c r="H84" i="4"/>
  <c r="I84" i="4"/>
  <c r="J84" i="4"/>
  <c r="K84" i="4"/>
  <c r="H73" i="4"/>
  <c r="I73" i="4"/>
  <c r="J73" i="4"/>
  <c r="K73" i="4"/>
  <c r="I64" i="4"/>
  <c r="J64" i="4"/>
  <c r="H64" i="4"/>
  <c r="K64" i="4"/>
  <c r="I56" i="4"/>
  <c r="J56" i="4"/>
  <c r="H56" i="4"/>
  <c r="K56" i="4"/>
  <c r="J46" i="4"/>
  <c r="H46" i="4"/>
  <c r="I46" i="4"/>
  <c r="K46" i="4"/>
  <c r="J37" i="4"/>
  <c r="H37" i="4"/>
  <c r="I37" i="4"/>
  <c r="K37" i="4"/>
  <c r="H28" i="4"/>
  <c r="I28" i="4"/>
  <c r="J28" i="4"/>
  <c r="K28" i="4"/>
  <c r="H19" i="4"/>
  <c r="I19" i="4"/>
  <c r="J19" i="4"/>
  <c r="K19" i="4"/>
  <c r="H12" i="4"/>
  <c r="I12" i="4"/>
  <c r="J12" i="4"/>
  <c r="K12" i="4"/>
  <c r="I81" i="4"/>
  <c r="J81" i="4"/>
  <c r="H81" i="4"/>
  <c r="K81" i="4"/>
  <c r="J112" i="4"/>
  <c r="I112" i="4"/>
  <c r="H112" i="4"/>
  <c r="K112" i="4"/>
  <c r="H106" i="4"/>
  <c r="I106" i="4"/>
  <c r="J106" i="4"/>
  <c r="K106" i="4"/>
  <c r="I96" i="4"/>
  <c r="J96" i="4"/>
  <c r="H96" i="4"/>
  <c r="K96" i="4"/>
  <c r="J87" i="4"/>
  <c r="I87" i="4"/>
  <c r="K87" i="4"/>
  <c r="H77" i="4"/>
  <c r="I77" i="4"/>
  <c r="J77" i="4"/>
  <c r="K77" i="4"/>
  <c r="H67" i="4"/>
  <c r="I67" i="4"/>
  <c r="J67" i="4"/>
  <c r="K67" i="4"/>
  <c r="H59" i="4"/>
  <c r="I59" i="4"/>
  <c r="J59" i="4"/>
  <c r="K59" i="4"/>
  <c r="H50" i="4"/>
  <c r="I50" i="4"/>
  <c r="J50" i="4"/>
  <c r="K50" i="4"/>
  <c r="H40" i="4"/>
  <c r="I40" i="4"/>
  <c r="J40" i="4"/>
  <c r="K40" i="4"/>
  <c r="I31" i="4"/>
  <c r="J31" i="4"/>
  <c r="H31" i="4"/>
  <c r="K31" i="4"/>
  <c r="I23" i="4"/>
  <c r="J23" i="4"/>
  <c r="H23" i="4"/>
  <c r="K23" i="4"/>
  <c r="I15" i="4"/>
  <c r="J15" i="4"/>
  <c r="H15" i="4"/>
  <c r="K15" i="4"/>
  <c r="I7" i="4"/>
  <c r="J7" i="4"/>
  <c r="H7" i="4"/>
  <c r="K7" i="4"/>
  <c r="J5" i="4"/>
  <c r="H5" i="4"/>
  <c r="I5" i="4"/>
  <c r="K5" i="4"/>
  <c r="H115" i="4"/>
  <c r="I115" i="4"/>
  <c r="J115" i="4"/>
  <c r="K115" i="4"/>
  <c r="H100" i="4"/>
  <c r="I100" i="4"/>
  <c r="J100" i="4"/>
  <c r="K100" i="4"/>
  <c r="H91" i="4"/>
  <c r="I91" i="4"/>
  <c r="J91" i="4"/>
  <c r="K91" i="4"/>
  <c r="J80" i="4"/>
  <c r="I80" i="4"/>
  <c r="H80" i="4"/>
  <c r="K80" i="4"/>
  <c r="J70" i="4"/>
  <c r="H70" i="4"/>
  <c r="I70" i="4"/>
  <c r="K70" i="4"/>
  <c r="J62" i="4"/>
  <c r="H62" i="4"/>
  <c r="I62" i="4"/>
  <c r="K62" i="4"/>
  <c r="J54" i="4"/>
  <c r="H54" i="4"/>
  <c r="I54" i="4"/>
  <c r="K54" i="4"/>
  <c r="H43" i="4"/>
  <c r="I43" i="4"/>
  <c r="J43" i="4"/>
  <c r="K43" i="4"/>
  <c r="H35" i="4"/>
  <c r="I35" i="4"/>
  <c r="J35" i="4"/>
  <c r="K35" i="4"/>
  <c r="H26" i="4"/>
  <c r="I26" i="4"/>
  <c r="J26" i="4"/>
  <c r="K26" i="4"/>
  <c r="H18" i="4"/>
  <c r="I18" i="4"/>
  <c r="J18" i="4"/>
  <c r="K18" i="4"/>
  <c r="H10" i="4"/>
  <c r="I10" i="4"/>
  <c r="J10" i="4"/>
  <c r="K10" i="4"/>
  <c r="H108" i="4"/>
  <c r="I108" i="4"/>
  <c r="J108" i="4"/>
  <c r="K108" i="4"/>
  <c r="H94" i="4"/>
  <c r="J94" i="4"/>
  <c r="I94" i="4"/>
  <c r="K94" i="4"/>
  <c r="H85" i="4"/>
  <c r="I85" i="4"/>
  <c r="J85" i="4"/>
  <c r="K85" i="4"/>
  <c r="H74" i="4"/>
  <c r="I74" i="4"/>
  <c r="J74" i="4"/>
  <c r="K74" i="4"/>
  <c r="H65" i="4"/>
  <c r="I65" i="4"/>
  <c r="J65" i="4"/>
  <c r="K65" i="4"/>
  <c r="H57" i="4"/>
  <c r="I57" i="4"/>
  <c r="J57" i="4"/>
  <c r="K57" i="4"/>
  <c r="J38" i="4"/>
  <c r="I38" i="4"/>
  <c r="H38" i="4"/>
  <c r="K38" i="4"/>
  <c r="J29" i="4"/>
  <c r="H29" i="4"/>
  <c r="I29" i="4"/>
  <c r="K29" i="4"/>
  <c r="J21" i="4"/>
  <c r="H21" i="4"/>
  <c r="I21" i="4"/>
  <c r="K21" i="4"/>
  <c r="J13" i="4"/>
  <c r="I13" i="4"/>
  <c r="K13" i="4"/>
  <c r="I113" i="4"/>
  <c r="J113" i="4"/>
  <c r="H113" i="4"/>
  <c r="K113" i="4"/>
  <c r="J104" i="4"/>
  <c r="I104" i="4"/>
  <c r="H104" i="4"/>
  <c r="K104" i="4"/>
  <c r="H97" i="4"/>
  <c r="I97" i="4"/>
  <c r="J97" i="4"/>
  <c r="K97" i="4"/>
  <c r="I88" i="4"/>
  <c r="J88" i="4"/>
  <c r="H88" i="4"/>
  <c r="K88" i="4"/>
  <c r="H78" i="4"/>
  <c r="I78" i="4"/>
  <c r="J78" i="4"/>
  <c r="K78" i="4"/>
  <c r="H68" i="4"/>
  <c r="I68" i="4"/>
  <c r="J68" i="4"/>
  <c r="K68" i="4"/>
  <c r="H60" i="4"/>
  <c r="I60" i="4"/>
  <c r="J60" i="4"/>
  <c r="K60" i="4"/>
  <c r="H51" i="4"/>
  <c r="I51" i="4"/>
  <c r="J51" i="4"/>
  <c r="K51" i="4"/>
  <c r="H41" i="4"/>
  <c r="I41" i="4"/>
  <c r="J41" i="4"/>
  <c r="K41" i="4"/>
  <c r="H33" i="4"/>
  <c r="I33" i="4"/>
  <c r="J33" i="4"/>
  <c r="K33" i="4"/>
  <c r="H24" i="4"/>
  <c r="I24" i="4"/>
  <c r="J24" i="4"/>
  <c r="K24" i="4"/>
  <c r="H8" i="4"/>
  <c r="I8" i="4"/>
  <c r="J8" i="4"/>
  <c r="K8" i="4"/>
  <c r="H92" i="4"/>
  <c r="I92" i="4"/>
  <c r="J92" i="4"/>
  <c r="K92" i="4"/>
  <c r="J63" i="4"/>
  <c r="I63" i="4"/>
  <c r="H63" i="4"/>
  <c r="K63" i="4"/>
  <c r="J55" i="4"/>
  <c r="I55" i="4"/>
  <c r="H55" i="4"/>
  <c r="K55" i="4"/>
  <c r="H44" i="4"/>
  <c r="I44" i="4"/>
  <c r="J44" i="4"/>
  <c r="K44" i="4"/>
  <c r="H36" i="4"/>
  <c r="I36" i="4"/>
  <c r="J36" i="4"/>
  <c r="K36" i="4"/>
  <c r="H27" i="4"/>
  <c r="I27" i="4"/>
  <c r="J27" i="4"/>
  <c r="K27" i="4"/>
  <c r="H20" i="4"/>
  <c r="I20" i="4"/>
  <c r="J20" i="4"/>
  <c r="K20" i="4"/>
  <c r="H11" i="4"/>
  <c r="I11" i="4"/>
  <c r="J11" i="4"/>
  <c r="K11" i="4"/>
  <c r="H101" i="4"/>
  <c r="I101" i="4"/>
  <c r="J101" i="4"/>
  <c r="K101" i="4"/>
  <c r="H111" i="4"/>
  <c r="J111" i="4"/>
  <c r="I111" i="4"/>
  <c r="K111" i="4"/>
  <c r="I105" i="4"/>
  <c r="J105" i="4"/>
  <c r="H105" i="4"/>
  <c r="K105" i="4"/>
  <c r="J95" i="4"/>
  <c r="I95" i="4"/>
  <c r="H95" i="4"/>
  <c r="K95" i="4"/>
  <c r="J86" i="4"/>
  <c r="H86" i="4"/>
  <c r="I86" i="4"/>
  <c r="K86" i="4"/>
  <c r="H75" i="4"/>
  <c r="I75" i="4"/>
  <c r="J75" i="4"/>
  <c r="K75" i="4"/>
  <c r="H66" i="4"/>
  <c r="I66" i="4"/>
  <c r="J66" i="4"/>
  <c r="K66" i="4"/>
  <c r="H58" i="4"/>
  <c r="I58" i="4"/>
  <c r="J58" i="4"/>
  <c r="K58" i="4"/>
  <c r="H48" i="4"/>
  <c r="I48" i="4"/>
  <c r="J48" i="4"/>
  <c r="K48" i="4"/>
  <c r="I39" i="4"/>
  <c r="J39" i="4"/>
  <c r="H39" i="4"/>
  <c r="K39" i="4"/>
  <c r="J30" i="4"/>
  <c r="I30" i="4"/>
  <c r="H30" i="4"/>
  <c r="K30" i="4"/>
  <c r="J22" i="4"/>
  <c r="I22" i="4"/>
  <c r="H22" i="4"/>
  <c r="K22" i="4"/>
  <c r="J14" i="4"/>
  <c r="H14" i="4"/>
  <c r="I14" i="4"/>
  <c r="K14" i="4"/>
  <c r="J6" i="4"/>
  <c r="I6" i="4"/>
  <c r="H6" i="4"/>
  <c r="K6" i="4"/>
  <c r="O6" i="4" l="1"/>
  <c r="N6" i="4" s="1"/>
  <c r="O5" i="4"/>
  <c r="N5" i="4" s="1"/>
  <c r="O8" i="4"/>
  <c r="N8" i="4" s="1"/>
  <c r="O7" i="4"/>
  <c r="N7" i="4" s="1"/>
  <c r="O13" i="4"/>
  <c r="N13" i="4" s="1"/>
  <c r="O11" i="4"/>
  <c r="N11" i="4" s="1"/>
  <c r="O9" i="4"/>
  <c r="N9" i="4" s="1"/>
  <c r="O4" i="4"/>
  <c r="N4" i="4" s="1"/>
  <c r="O10" i="4"/>
  <c r="N10" i="4" s="1"/>
  <c r="O12" i="4"/>
  <c r="N12" i="4" s="1"/>
  <c r="AL8" i="4"/>
  <c r="AK8" i="4" s="1"/>
  <c r="AM8" i="4" s="1"/>
  <c r="AE8" i="4"/>
  <c r="AD8" i="4" s="1"/>
  <c r="AF8" i="4" s="1"/>
  <c r="AL6" i="4"/>
  <c r="AK6" i="4" s="1"/>
  <c r="AM6" i="4" s="1"/>
  <c r="AE6" i="4"/>
  <c r="AD6" i="4" s="1"/>
  <c r="AF6" i="4" s="1"/>
  <c r="AL11" i="4"/>
  <c r="AK11" i="4" s="1"/>
  <c r="AM11" i="4" s="1"/>
  <c r="AE11" i="4"/>
  <c r="AD11" i="4" s="1"/>
  <c r="AF11" i="4" s="1"/>
  <c r="AL12" i="4"/>
  <c r="AK12" i="4" s="1"/>
  <c r="AM12" i="4" s="1"/>
  <c r="AE12" i="4"/>
  <c r="AD12" i="4" s="1"/>
  <c r="AF12" i="4" s="1"/>
  <c r="AE9" i="4"/>
  <c r="AD9" i="4" s="1"/>
  <c r="AF9" i="4" s="1"/>
  <c r="AL9" i="4"/>
  <c r="AK9" i="4" s="1"/>
  <c r="AM9" i="4" s="1"/>
  <c r="AL5" i="4"/>
  <c r="AM5" i="4" s="1"/>
  <c r="AE5" i="4"/>
  <c r="AD5" i="4" s="1"/>
  <c r="AF5" i="4" s="1"/>
  <c r="AE4" i="4"/>
  <c r="AD4" i="4" s="1"/>
  <c r="AF4" i="4" s="1"/>
  <c r="Q38" i="4"/>
  <c r="R38" i="4"/>
  <c r="AL4" i="4"/>
  <c r="AK4" i="4" s="1"/>
  <c r="AM4" i="4" s="1"/>
  <c r="AE13" i="4"/>
  <c r="AD13" i="4" s="1"/>
  <c r="AF13" i="4" s="1"/>
  <c r="AL13" i="4"/>
  <c r="AK13" i="4" s="1"/>
  <c r="AM13" i="4" s="1"/>
  <c r="AE10" i="4"/>
  <c r="AD10" i="4" s="1"/>
  <c r="AF10" i="4" s="1"/>
  <c r="AL10" i="4"/>
  <c r="AK10" i="4" s="1"/>
  <c r="AM10" i="4" s="1"/>
  <c r="AL7" i="4"/>
  <c r="AK7" i="4" s="1"/>
  <c r="AM7" i="4" s="1"/>
  <c r="AE7" i="4"/>
  <c r="AD7" i="4" s="1"/>
  <c r="AF7" i="4" s="1"/>
  <c r="R35" i="4"/>
  <c r="Q35" i="4"/>
  <c r="W11" i="4"/>
  <c r="V11" i="4" s="1"/>
  <c r="W12" i="4"/>
  <c r="V12" i="4" s="1"/>
  <c r="W10" i="4"/>
  <c r="V10" i="4" s="1"/>
  <c r="W8" i="4"/>
  <c r="V8" i="4" s="1"/>
  <c r="W7" i="4"/>
  <c r="W5" i="4"/>
  <c r="V5" i="4" s="1"/>
  <c r="X5" i="4" s="1"/>
  <c r="W9" i="4"/>
  <c r="V9" i="4" s="1"/>
  <c r="W4" i="4"/>
  <c r="V4" i="4" s="1"/>
  <c r="X4" i="4" s="1"/>
  <c r="W13" i="4"/>
  <c r="V13" i="4" s="1"/>
  <c r="W6" i="4"/>
  <c r="S38" i="4" l="1"/>
  <c r="S35" i="4"/>
  <c r="V7" i="4"/>
  <c r="X7" i="4" s="1"/>
  <c r="X9" i="4"/>
  <c r="X8" i="4"/>
  <c r="X10" i="4"/>
  <c r="X12" i="4"/>
  <c r="V6" i="4"/>
  <c r="X6" i="4" s="1"/>
  <c r="X13" i="4"/>
  <c r="X11" i="4"/>
  <c r="Y10" i="4"/>
  <c r="Y8" i="4"/>
  <c r="Y12" i="4"/>
  <c r="Y11" i="4"/>
  <c r="Z9" i="4"/>
  <c r="Z11" i="4"/>
  <c r="Z10" i="4"/>
  <c r="Y9" i="4"/>
  <c r="Z13" i="4"/>
  <c r="Z12" i="4"/>
  <c r="Y5" i="4"/>
  <c r="Z5" i="4"/>
  <c r="AA5" i="4"/>
  <c r="Z8" i="4"/>
  <c r="Y13" i="4"/>
  <c r="Z7" i="4" l="1"/>
  <c r="Z6" i="4"/>
  <c r="Y6" i="4"/>
  <c r="Y7" i="4"/>
  <c r="AA7" i="4"/>
  <c r="AA11" i="4"/>
  <c r="AA10" i="4"/>
  <c r="S11" i="4"/>
  <c r="P11" i="4"/>
  <c r="S6" i="4"/>
  <c r="P6" i="4"/>
  <c r="S12" i="4"/>
  <c r="P12" i="4"/>
  <c r="AA12" i="4"/>
  <c r="S8" i="4"/>
  <c r="P8" i="4"/>
  <c r="S5" i="4"/>
  <c r="P5" i="4"/>
  <c r="S13" i="4"/>
  <c r="P13" i="4"/>
  <c r="S10" i="4"/>
  <c r="P10" i="4"/>
  <c r="AA13" i="4"/>
  <c r="AA8" i="4"/>
  <c r="S4" i="4"/>
  <c r="P4" i="4"/>
  <c r="R9" i="4"/>
  <c r="P9" i="4"/>
  <c r="S7" i="4"/>
  <c r="P7" i="4"/>
  <c r="AA6" i="4"/>
  <c r="AA9" i="4"/>
  <c r="Q5" i="4"/>
  <c r="S9" i="4"/>
  <c r="Q9" i="4"/>
  <c r="R8" i="4"/>
  <c r="R11" i="4"/>
  <c r="Q11" i="4"/>
  <c r="R5" i="4"/>
  <c r="R6" i="4"/>
  <c r="Q7" i="4"/>
  <c r="Q6" i="4"/>
  <c r="Q8" i="4"/>
  <c r="R7" i="4"/>
  <c r="Q12" i="4"/>
  <c r="R4" i="4"/>
  <c r="Q4" i="4"/>
  <c r="Q10" i="4"/>
  <c r="R12" i="4"/>
  <c r="Q13" i="4"/>
  <c r="R13" i="4"/>
  <c r="R10" i="4"/>
  <c r="Y4" i="4" l="1"/>
  <c r="Z4" i="4" l="1"/>
  <c r="AA4" i="4"/>
</calcChain>
</file>

<file path=xl/sharedStrings.xml><?xml version="1.0" encoding="utf-8"?>
<sst xmlns="http://schemas.openxmlformats.org/spreadsheetml/2006/main" count="1964" uniqueCount="1041">
  <si>
    <t>How to use this document</t>
  </si>
  <si>
    <t>To be done everyday</t>
  </si>
  <si>
    <t>Step 1:</t>
  </si>
  <si>
    <r>
      <t xml:space="preserve">Copy raw pricelist from tradig team and paste in </t>
    </r>
    <r>
      <rPr>
        <b/>
        <sz val="11"/>
        <color theme="1"/>
        <rFont val="Calibri"/>
        <family val="2"/>
        <scheme val="minor"/>
      </rPr>
      <t>Brain sheet</t>
    </r>
  </si>
  <si>
    <t>Step 2:</t>
  </si>
  <si>
    <r>
      <t xml:space="preserve">Insert ASI for the day in </t>
    </r>
    <r>
      <rPr>
        <b/>
        <sz val="11"/>
        <color theme="1"/>
        <rFont val="Calibri"/>
        <family val="2"/>
        <scheme val="minor"/>
      </rPr>
      <t>ASI</t>
    </r>
    <r>
      <rPr>
        <sz val="11"/>
        <color theme="1"/>
        <rFont val="Calibri"/>
        <family val="2"/>
        <scheme val="minor"/>
      </rPr>
      <t xml:space="preserve"> sheet</t>
    </r>
  </si>
  <si>
    <t>Step 3:</t>
  </si>
  <si>
    <r>
      <t xml:space="preserve">Update volume and value data for the day in </t>
    </r>
    <r>
      <rPr>
        <b/>
        <sz val="11"/>
        <color theme="1"/>
        <rFont val="Calibri"/>
        <family val="2"/>
        <scheme val="minor"/>
      </rPr>
      <t xml:space="preserve">Ticker Changes </t>
    </r>
    <r>
      <rPr>
        <sz val="11"/>
        <color theme="1"/>
        <rFont val="Calibri"/>
        <family val="2"/>
        <scheme val="minor"/>
      </rPr>
      <t>sheet</t>
    </r>
  </si>
  <si>
    <t>For use in the weekly report, do steps 1-3 above and step 4 below</t>
  </si>
  <si>
    <t>Step 4:</t>
  </si>
  <si>
    <r>
      <t xml:space="preserve">Update Indices in </t>
    </r>
    <r>
      <rPr>
        <b/>
        <sz val="11"/>
        <color theme="1"/>
        <rFont val="Calibri"/>
        <family val="2"/>
        <scheme val="minor"/>
      </rPr>
      <t xml:space="preserve">Ticker Changes </t>
    </r>
    <r>
      <rPr>
        <sz val="11"/>
        <color theme="1"/>
        <rFont val="Calibri"/>
        <family val="2"/>
        <scheme val="minor"/>
      </rPr>
      <t>sheet. Ensure indices for the previous week/month/quarter are also up to date</t>
    </r>
  </si>
  <si>
    <t>Step 5:</t>
  </si>
  <si>
    <t>Update exchange rate for the day. Data can be obtained from CBN website</t>
  </si>
  <si>
    <t>Step 6:</t>
  </si>
  <si>
    <r>
      <t xml:space="preserve">Update the previous week prices in the </t>
    </r>
    <r>
      <rPr>
        <b/>
        <sz val="11"/>
        <color theme="1"/>
        <rFont val="Calibri"/>
        <family val="2"/>
        <scheme val="minor"/>
      </rPr>
      <t xml:space="preserve">Ticker Changes </t>
    </r>
    <r>
      <rPr>
        <sz val="11"/>
        <color theme="1"/>
        <rFont val="Calibri"/>
        <family val="2"/>
        <scheme val="minor"/>
      </rPr>
      <t>sheet</t>
    </r>
  </si>
  <si>
    <t>Step 7:</t>
  </si>
  <si>
    <r>
      <t xml:space="preserve">Update the previous months' and quarter' prices in the </t>
    </r>
    <r>
      <rPr>
        <b/>
        <sz val="11"/>
        <color theme="1"/>
        <rFont val="Calibri"/>
        <family val="2"/>
        <scheme val="minor"/>
      </rPr>
      <t xml:space="preserve">Ticker Changes </t>
    </r>
    <r>
      <rPr>
        <sz val="11"/>
        <color theme="1"/>
        <rFont val="Calibri"/>
        <family val="2"/>
        <scheme val="minor"/>
      </rPr>
      <t xml:space="preserve">sheet, </t>
    </r>
    <r>
      <rPr>
        <b/>
        <sz val="11"/>
        <color rgb="FFFF0000"/>
        <rFont val="Calibri"/>
        <family val="2"/>
        <scheme val="minor"/>
      </rPr>
      <t>AT THE END OF EVERY MONTH AND QUARTER</t>
    </r>
  </si>
  <si>
    <t>DO NOT TOUCH ANY OTHER INFORMATION CONTAINED IN THIS WORKBOOK EXCEPT WHERE NECESSARY</t>
  </si>
  <si>
    <t>NGX PRICELIST OF STOCKS TRADED TODAY</t>
  </si>
  <si>
    <t>1-Day Change</t>
  </si>
  <si>
    <t>YtD Return</t>
  </si>
  <si>
    <t>ASI</t>
  </si>
  <si>
    <t>Company</t>
  </si>
  <si>
    <t>Prev Close</t>
  </si>
  <si>
    <t> Open</t>
  </si>
  <si>
    <t> High</t>
  </si>
  <si>
    <t> Low</t>
  </si>
  <si>
    <t> Close Price</t>
  </si>
  <si>
    <t>% Chg</t>
  </si>
  <si>
    <t xml:space="preserve">   Volume   </t>
  </si>
  <si>
    <t xml:space="preserve">    Value   </t>
  </si>
  <si>
    <t>Year  High</t>
  </si>
  <si>
    <t>Year Low</t>
  </si>
  <si>
    <t>ABBEYBDS</t>
  </si>
  <si>
    <t>ABCTRANS</t>
  </si>
  <si>
    <t>ACADEMY</t>
  </si>
  <si>
    <t>AFRINSURE</t>
  </si>
  <si>
    <t>AFRIPRUD</t>
  </si>
  <si>
    <t>AFROMEDIA</t>
  </si>
  <si>
    <t>AIICO</t>
  </si>
  <si>
    <t>AIRTELAFRI</t>
  </si>
  <si>
    <t>ARDOVA</t>
  </si>
  <si>
    <t>BERGER</t>
  </si>
  <si>
    <t>BETAGLAS</t>
  </si>
  <si>
    <t>BUACEMENT</t>
  </si>
  <si>
    <t>BUAFOODS</t>
  </si>
  <si>
    <t>CADBURY</t>
  </si>
  <si>
    <t>CAP</t>
  </si>
  <si>
    <t>CAVERTON</t>
  </si>
  <si>
    <t>CHAMPION</t>
  </si>
  <si>
    <t>CHAMS</t>
  </si>
  <si>
    <t>CHELLARAM</t>
  </si>
  <si>
    <t>CHIPLC</t>
  </si>
  <si>
    <t>CILEASING</t>
  </si>
  <si>
    <t>CONOIL</t>
  </si>
  <si>
    <t>CORNERST</t>
  </si>
  <si>
    <t>COURTVILLE</t>
  </si>
  <si>
    <t>CUSTODIAN</t>
  </si>
  <si>
    <t>CUTIX</t>
  </si>
  <si>
    <t>CWG</t>
  </si>
  <si>
    <t>DAARCOMM</t>
  </si>
  <si>
    <t>DANGCEM</t>
  </si>
  <si>
    <t>DANGSUGAR</t>
  </si>
  <si>
    <t>ENAMELWA</t>
  </si>
  <si>
    <t>ETERNA</t>
  </si>
  <si>
    <t>ETI</t>
  </si>
  <si>
    <t>ETRANZACT</t>
  </si>
  <si>
    <t>FBNH</t>
  </si>
  <si>
    <t>FCMB</t>
  </si>
  <si>
    <t>FIDELITYBK</t>
  </si>
  <si>
    <t>FIDSON</t>
  </si>
  <si>
    <t>FLOURMILL</t>
  </si>
  <si>
    <t>FTNCOCOA</t>
  </si>
  <si>
    <t>GLAXOSMITH</t>
  </si>
  <si>
    <t>GSPECPLC</t>
  </si>
  <si>
    <t>GOLDBREW</t>
  </si>
  <si>
    <t>GTCO</t>
  </si>
  <si>
    <t>GUINEAINS</t>
  </si>
  <si>
    <t>GUINNESS</t>
  </si>
  <si>
    <t>HONYFLOUR</t>
  </si>
  <si>
    <t>IKEJAHOTEL</t>
  </si>
  <si>
    <t>IMG</t>
  </si>
  <si>
    <t>INTBREW</t>
  </si>
  <si>
    <t>JAIZBANK</t>
  </si>
  <si>
    <t>JAPAULGOLD</t>
  </si>
  <si>
    <t>JBERGER</t>
  </si>
  <si>
    <t>JOHNHOLT</t>
  </si>
  <si>
    <t>LASACO</t>
  </si>
  <si>
    <t>LEARNAFRCA</t>
  </si>
  <si>
    <t>LINKASSURE</t>
  </si>
  <si>
    <t>LIVESTOCK</t>
  </si>
  <si>
    <t>MANSARD</t>
  </si>
  <si>
    <t>MAYBAKER</t>
  </si>
  <si>
    <t>MBENEFIT</t>
  </si>
  <si>
    <t>MEYER</t>
  </si>
  <si>
    <t>MRS</t>
  </si>
  <si>
    <t>MTNN</t>
  </si>
  <si>
    <t>NAHCO</t>
  </si>
  <si>
    <t>NASCON</t>
  </si>
  <si>
    <t>NB</t>
  </si>
  <si>
    <t>NCR</t>
  </si>
  <si>
    <t>NEIMETH</t>
  </si>
  <si>
    <t>NEM</t>
  </si>
  <si>
    <t>NESTLE</t>
  </si>
  <si>
    <t>NGXGROUP</t>
  </si>
  <si>
    <t>NIGERINS</t>
  </si>
  <si>
    <t>NNFM</t>
  </si>
  <si>
    <t>NPFMCRFBK</t>
  </si>
  <si>
    <t>OANDO</t>
  </si>
  <si>
    <t>OKOMUOIL</t>
  </si>
  <si>
    <t>OMATEK</t>
  </si>
  <si>
    <t>PHARMDEKO</t>
  </si>
  <si>
    <t>PRESCO</t>
  </si>
  <si>
    <t>PRESTIGE</t>
  </si>
  <si>
    <t>PZ</t>
  </si>
  <si>
    <t>REDSTAREX</t>
  </si>
  <si>
    <t>REGALINS</t>
  </si>
  <si>
    <t>ROYALEX</t>
  </si>
  <si>
    <t>RTBRISCOE</t>
  </si>
  <si>
    <t>SCOA</t>
  </si>
  <si>
    <t>SEPLAT</t>
  </si>
  <si>
    <t>SKYAVN</t>
  </si>
  <si>
    <t>SOVRENINS</t>
  </si>
  <si>
    <t>STANBIC</t>
  </si>
  <si>
    <t>SUNUASSUR</t>
  </si>
  <si>
    <t>TOTAL</t>
  </si>
  <si>
    <t>TRANSCOHOT</t>
  </si>
  <si>
    <t>TRANSCORP</t>
  </si>
  <si>
    <t>TRIPPLEG</t>
  </si>
  <si>
    <t>UACN</t>
  </si>
  <si>
    <t>UAC-PROP</t>
  </si>
  <si>
    <t>UBA</t>
  </si>
  <si>
    <t>UBN</t>
  </si>
  <si>
    <t>UCAP</t>
  </si>
  <si>
    <t>UNILEVER</t>
  </si>
  <si>
    <t>UNITYBNK</t>
  </si>
  <si>
    <t>UNIVINSURE</t>
  </si>
  <si>
    <t>UPL</t>
  </si>
  <si>
    <t>VERITASKAP</t>
  </si>
  <si>
    <t>VITAFOAM</t>
  </si>
  <si>
    <t>WAPCO</t>
  </si>
  <si>
    <t>WAPIC</t>
  </si>
  <si>
    <t>WEMABANK</t>
  </si>
  <si>
    <t>ZENITHBANK</t>
  </si>
  <si>
    <t>NASD PRICELIST OF STOCKS TRADED TODAY</t>
  </si>
  <si>
    <t>Security</t>
  </si>
  <si>
    <t>Total Shares</t>
  </si>
  <si>
    <t>Market Cap</t>
  </si>
  <si>
    <t>52 Week Hi</t>
  </si>
  <si>
    <t>52 Week Low</t>
  </si>
  <si>
    <t>Open Price</t>
  </si>
  <si>
    <t>Close Price</t>
  </si>
  <si>
    <t>% Change</t>
  </si>
  <si>
    <t>SD11PLC</t>
  </si>
  <si>
    <t>SDACORN</t>
  </si>
  <si>
    <t>SDAFRILAND</t>
  </si>
  <si>
    <t>SDAGMBANK</t>
  </si>
  <si>
    <t>SDAIRLIQ</t>
  </si>
  <si>
    <t>SDCBANCO</t>
  </si>
  <si>
    <t>SDCAPDBETO</t>
  </si>
  <si>
    <t>SDCSCSPLC</t>
  </si>
  <si>
    <t>SDCOSTAIN</t>
  </si>
  <si>
    <t>SDCRSBUR</t>
  </si>
  <si>
    <t>SDCRSBURA</t>
  </si>
  <si>
    <t>SDCRSBURB</t>
  </si>
  <si>
    <t>SDDUFIL</t>
  </si>
  <si>
    <t>SDFAMADPLC</t>
  </si>
  <si>
    <t>SDFANMILK</t>
  </si>
  <si>
    <t>SDFSTTRUSTMB</t>
  </si>
  <si>
    <t>SDFOODCPT</t>
  </si>
  <si>
    <t>SDFARMSPLC</t>
  </si>
  <si>
    <t>SDFCWAMCO</t>
  </si>
  <si>
    <t>SDFUMMAN</t>
  </si>
  <si>
    <t>SDGEFLUID</t>
  </si>
  <si>
    <t>SDGOLDEN</t>
  </si>
  <si>
    <t>SDGNI</t>
  </si>
  <si>
    <t>SDIGIPLC</t>
  </si>
  <si>
    <t>SDIPIPLC</t>
  </si>
  <si>
    <t>SDLIGHTFSP</t>
  </si>
  <si>
    <t>SDMASSTCOM</t>
  </si>
  <si>
    <t>SDMIXREAL</t>
  </si>
  <si>
    <t>SDNASDPLC</t>
  </si>
  <si>
    <t>SDNEWREST</t>
  </si>
  <si>
    <t>SDNDEP</t>
  </si>
  <si>
    <t>SDNMRCPLC</t>
  </si>
  <si>
    <t>SDNIPCOPLC</t>
  </si>
  <si>
    <t>SDRSOURCE</t>
  </si>
  <si>
    <t>SDRIGGS</t>
  </si>
  <si>
    <t>SDSWAPPLC</t>
  </si>
  <si>
    <t>SDINFRABANK</t>
  </si>
  <si>
    <t>SDUBNPROP</t>
  </si>
  <si>
    <t>SDVFDGROUP</t>
  </si>
  <si>
    <t>SDVITPROD</t>
  </si>
  <si>
    <t>NASD NSI</t>
  </si>
  <si>
    <t>Volume</t>
  </si>
  <si>
    <t>Value</t>
  </si>
  <si>
    <t>Deals</t>
  </si>
  <si>
    <t>NGX TOP GAINERS AND LOSERS TODAY</t>
  </si>
  <si>
    <t>Top Gainers</t>
  </si>
  <si>
    <t>Top Losers</t>
  </si>
  <si>
    <t>Ticker</t>
  </si>
  <si>
    <t>Price</t>
  </si>
  <si>
    <t>Price %∆</t>
  </si>
  <si>
    <t>Yr High</t>
  </si>
  <si>
    <t>Yr Low</t>
  </si>
  <si>
    <t>YtD</t>
  </si>
  <si>
    <t>Today</t>
  </si>
  <si>
    <t>1-Week</t>
  </si>
  <si>
    <t>1-Month</t>
  </si>
  <si>
    <t>1-Quarter</t>
  </si>
  <si>
    <t>1-Year</t>
  </si>
  <si>
    <t>Top Losers WoW</t>
  </si>
  <si>
    <t>WtD/WoW</t>
  </si>
  <si>
    <t>Mtd</t>
  </si>
  <si>
    <t>QtD</t>
  </si>
  <si>
    <t>Change (%)</t>
  </si>
  <si>
    <t>Exchange rate (CBN)</t>
  </si>
  <si>
    <t>WoW</t>
  </si>
  <si>
    <t>NGXASI</t>
  </si>
  <si>
    <t>NSEASI (USD)</t>
  </si>
  <si>
    <t>NGX 30</t>
  </si>
  <si>
    <t>NGX Premium</t>
  </si>
  <si>
    <t>NGX 50</t>
  </si>
  <si>
    <t>NGX ASEM</t>
  </si>
  <si>
    <t>NGX Banking</t>
  </si>
  <si>
    <t>NGX Industrial</t>
  </si>
  <si>
    <t>NGX Consumer Goods</t>
  </si>
  <si>
    <t>NGX Oil &amp; Gas</t>
  </si>
  <si>
    <t>NGX Insurance</t>
  </si>
  <si>
    <t>Volume (Mn)</t>
  </si>
  <si>
    <t>Value (NGN Bn) {RHS}</t>
  </si>
  <si>
    <t>Gainers</t>
  </si>
  <si>
    <t>Losers</t>
  </si>
  <si>
    <t>Mkt. Breadth</t>
  </si>
  <si>
    <t>Total</t>
  </si>
  <si>
    <t>Board</t>
  </si>
  <si>
    <t>Ref Price</t>
  </si>
  <si>
    <t>High Price</t>
  </si>
  <si>
    <t>Low Price</t>
  </si>
  <si>
    <t>Change Price</t>
  </si>
  <si>
    <t>Daily Volume</t>
  </si>
  <si>
    <t>Daily Value</t>
  </si>
  <si>
    <t>Security Name</t>
  </si>
  <si>
    <t>Sell Imbalance</t>
  </si>
  <si>
    <t>Buy Imbalance</t>
  </si>
  <si>
    <t>NOOP</t>
  </si>
  <si>
    <t>NOCP</t>
  </si>
  <si>
    <t>EQTY</t>
  </si>
  <si>
    <t>ALEX</t>
  </si>
  <si>
    <t>ARBICO</t>
  </si>
  <si>
    <t>ASOSAVINGS</t>
  </si>
  <si>
    <t>AUSTINLAZ</t>
  </si>
  <si>
    <t>CAPHOTEL</t>
  </si>
  <si>
    <t>DEAPCAP</t>
  </si>
  <si>
    <t>DUNLOP</t>
  </si>
  <si>
    <t>EKOCORP</t>
  </si>
  <si>
    <t>ELLAHLAKES</t>
  </si>
  <si>
    <t>GOLDINSURE</t>
  </si>
  <si>
    <t>INFINITY</t>
  </si>
  <si>
    <t>INTENEGINS</t>
  </si>
  <si>
    <t>MEDVIEWAIR</t>
  </si>
  <si>
    <t>MORISON</t>
  </si>
  <si>
    <t>MULTITREX</t>
  </si>
  <si>
    <t>MULTIVERSE</t>
  </si>
  <si>
    <t>NOTORE</t>
  </si>
  <si>
    <t>NSLTECH</t>
  </si>
  <si>
    <t>PREMPAINTS</t>
  </si>
  <si>
    <t>RESORTSAL</t>
  </si>
  <si>
    <t>STACO</t>
  </si>
  <si>
    <t>STDINSURE</t>
  </si>
  <si>
    <t>TANTALIZER</t>
  </si>
  <si>
    <t>THOMASWY</t>
  </si>
  <si>
    <t>TOURIST</t>
  </si>
  <si>
    <t>TRANSEXPR</t>
  </si>
  <si>
    <t>UNHOMES</t>
  </si>
  <si>
    <t>UNIONDICON</t>
  </si>
  <si>
    <t>UPDC</t>
  </si>
  <si>
    <t>VANLEER</t>
  </si>
  <si>
    <t>LOTUSHAL15</t>
  </si>
  <si>
    <t>MERGROWTH</t>
  </si>
  <si>
    <t>MERVALUE</t>
  </si>
  <si>
    <t>NEWGOLD</t>
  </si>
  <si>
    <t>SIAMLETF40</t>
  </si>
  <si>
    <t>STANBICETF30</t>
  </si>
  <si>
    <t>VETBANK</t>
  </si>
  <si>
    <t>VETGOODS</t>
  </si>
  <si>
    <t>VETGRIF30</t>
  </si>
  <si>
    <t>VETINDETF</t>
  </si>
  <si>
    <t>VSPBONDETF</t>
  </si>
  <si>
    <t>NESF</t>
  </si>
  <si>
    <t>UHOMREIT</t>
  </si>
  <si>
    <t>UPDCREIT</t>
  </si>
  <si>
    <t>Date</t>
  </si>
  <si>
    <t>Yr hi (16-11-21)</t>
  </si>
  <si>
    <t>Yr lo (16-11-21)</t>
  </si>
  <si>
    <t>Closing Price</t>
  </si>
  <si>
    <t>HI</t>
  </si>
  <si>
    <t>Low</t>
  </si>
  <si>
    <t>EVANSMED</t>
  </si>
  <si>
    <t>NIG-GERMAN</t>
  </si>
  <si>
    <t>PORTPAINT</t>
  </si>
  <si>
    <t>ROADS</t>
  </si>
  <si>
    <t>STUDPRESS</t>
  </si>
  <si>
    <t>UNIC</t>
  </si>
  <si>
    <t>UNIONDAC</t>
  </si>
  <si>
    <t>VALUEFUND</t>
  </si>
  <si>
    <t>Volume Traded</t>
  </si>
  <si>
    <t>Turnover</t>
  </si>
  <si>
    <t>Index</t>
  </si>
  <si>
    <t>Anchoria Weekly Market Report</t>
  </si>
  <si>
    <t>Market Information</t>
  </si>
  <si>
    <t>NGX</t>
  </si>
  <si>
    <t>This Week</t>
  </si>
  <si>
    <t>Last Week</t>
  </si>
  <si>
    <t>%∆</t>
  </si>
  <si>
    <t>Volume ('mn)</t>
  </si>
  <si>
    <t>Value ('bn)</t>
  </si>
  <si>
    <t>Mkt. Cap</t>
  </si>
  <si>
    <t>NASD</t>
  </si>
  <si>
    <t>NSI</t>
  </si>
  <si>
    <t>Mkt. Cap (NGN 'bn)</t>
  </si>
  <si>
    <t>Value (NGN 'mn)</t>
  </si>
  <si>
    <t>Deals Executed</t>
  </si>
  <si>
    <t>MACROECONOMIC INDICATORS</t>
  </si>
  <si>
    <t xml:space="preserve">CURRENT </t>
  </si>
  <si>
    <t>PREVIOUS</t>
  </si>
  <si>
    <t>GDP</t>
  </si>
  <si>
    <t>INFLATION</t>
  </si>
  <si>
    <t>MPR</t>
  </si>
  <si>
    <t>RESERVES (USD bn)</t>
  </si>
  <si>
    <t>BRENT CRUDE (USD)</t>
  </si>
  <si>
    <t>Market Indices</t>
  </si>
  <si>
    <t>Volume &amp; Value Traded</t>
  </si>
  <si>
    <t>Money Market Rates</t>
  </si>
  <si>
    <t>Treasury Bills Yield</t>
  </si>
  <si>
    <t>Bond Yields</t>
  </si>
  <si>
    <t>Current</t>
  </si>
  <si>
    <t>Previous</t>
  </si>
  <si>
    <t>OBB</t>
  </si>
  <si>
    <t>1M</t>
  </si>
  <si>
    <t>1Yr</t>
  </si>
  <si>
    <t>OVN</t>
  </si>
  <si>
    <t>3M</t>
  </si>
  <si>
    <t>3yr</t>
  </si>
  <si>
    <t>Average</t>
  </si>
  <si>
    <t>6M</t>
  </si>
  <si>
    <t>5yr</t>
  </si>
  <si>
    <t>9M</t>
  </si>
  <si>
    <t>7yr</t>
  </si>
  <si>
    <t>Currency</t>
  </si>
  <si>
    <t>12M</t>
  </si>
  <si>
    <t>10yr</t>
  </si>
  <si>
    <t>30yr</t>
  </si>
  <si>
    <t>I&amp;E</t>
  </si>
  <si>
    <t>Parallel Market**</t>
  </si>
  <si>
    <t>**Abokirates.com</t>
  </si>
  <si>
    <t>Yield Curve</t>
  </si>
  <si>
    <t>Disclaimer &amp; Contact Information</t>
  </si>
  <si>
    <t>Contact Information</t>
  </si>
  <si>
    <t>www.anchoriaonline.com</t>
  </si>
  <si>
    <t>Value (NGN'mn)</t>
  </si>
  <si>
    <t>Anchoria Daily Market Report</t>
  </si>
  <si>
    <t>Weekly Mkt. Breadth</t>
  </si>
  <si>
    <t>Daily Mkt. Breadth</t>
  </si>
  <si>
    <t>1-Day</t>
  </si>
  <si>
    <t>14 Stocks Gained</t>
  </si>
  <si>
    <t>32 Stocks Lost</t>
  </si>
  <si>
    <t xml:space="preserve"> %∆</t>
  </si>
  <si>
    <t>10.11% ddd</t>
  </si>
  <si>
    <t>14.97% fff</t>
  </si>
  <si>
    <t>down 60</t>
  </si>
  <si>
    <t>uo 0,07</t>
  </si>
  <si>
    <t>dwn 0.4</t>
  </si>
  <si>
    <t>ACCESSCORP</t>
  </si>
  <si>
    <t>2.82x</t>
  </si>
  <si>
    <t>1.06x</t>
  </si>
  <si>
    <t>SDACCESS</t>
  </si>
  <si>
    <t>SDCITITRUST</t>
  </si>
  <si>
    <t>GEREGU</t>
  </si>
  <si>
    <t>2.60x</t>
  </si>
  <si>
    <t>12th Floor, Elephant House</t>
  </si>
  <si>
    <t>214, Broad Street, Marina</t>
  </si>
  <si>
    <t>Lagos, Nigeria</t>
  </si>
  <si>
    <t>help@anchoriaonline.com</t>
  </si>
  <si>
    <t>info@anchoriaonline.com</t>
  </si>
  <si>
    <t>www.ancoriaonline.com</t>
  </si>
  <si>
    <t>0.61x</t>
  </si>
  <si>
    <t>June</t>
  </si>
  <si>
    <t>July</t>
  </si>
  <si>
    <t>August</t>
  </si>
  <si>
    <t>September</t>
  </si>
  <si>
    <t>October</t>
  </si>
  <si>
    <t>November</t>
  </si>
  <si>
    <t>December</t>
  </si>
  <si>
    <t>ASeM</t>
  </si>
  <si>
    <t>CAPOIL</t>
  </si>
  <si>
    <t>JULI</t>
  </si>
  <si>
    <t>RAKUNITY</t>
  </si>
  <si>
    <t>SMURFIT</t>
  </si>
  <si>
    <t>DEBT</t>
  </si>
  <si>
    <t>ABB2026S0</t>
  </si>
  <si>
    <t>ABC2027S0</t>
  </si>
  <si>
    <t>ADBB2021S1</t>
  </si>
  <si>
    <t>ADV2028S1A</t>
  </si>
  <si>
    <t>ADV2031S1B</t>
  </si>
  <si>
    <t>AGB2024S0</t>
  </si>
  <si>
    <t>AXA2027S1</t>
  </si>
  <si>
    <t>BAU2021S1</t>
  </si>
  <si>
    <t>BUA2027S1</t>
  </si>
  <si>
    <t>CIL2028S2</t>
  </si>
  <si>
    <t>CMB2025S1</t>
  </si>
  <si>
    <t>CSF2025S1</t>
  </si>
  <si>
    <t>DAN2024S1TA</t>
  </si>
  <si>
    <t>DAN2026S1TB</t>
  </si>
  <si>
    <t>DAN2027S2TA</t>
  </si>
  <si>
    <t>DAN2028S1TC</t>
  </si>
  <si>
    <t>DAN2029S2TB</t>
  </si>
  <si>
    <t>DAN2032S2TC</t>
  </si>
  <si>
    <t>DCM2025S1</t>
  </si>
  <si>
    <t>DIF2029S1TA</t>
  </si>
  <si>
    <t>DIF2032S1TB</t>
  </si>
  <si>
    <t>EKI2020S2</t>
  </si>
  <si>
    <t>EPF2026S1</t>
  </si>
  <si>
    <t>FBQ2030S2</t>
  </si>
  <si>
    <t>FG112024S1</t>
  </si>
  <si>
    <t>FG112034S2</t>
  </si>
  <si>
    <t>FG132026S1</t>
  </si>
  <si>
    <t>FG132036S2</t>
  </si>
  <si>
    <t>FG142027S1</t>
  </si>
  <si>
    <t>FG142037S2</t>
  </si>
  <si>
    <t>FG152025S2</t>
  </si>
  <si>
    <t>FG152028S1</t>
  </si>
  <si>
    <t>FG162029S1</t>
  </si>
  <si>
    <t>FG162049S2</t>
  </si>
  <si>
    <t>FG172035S1</t>
  </si>
  <si>
    <t>FG172045S3</t>
  </si>
  <si>
    <t>FG172050S2</t>
  </si>
  <si>
    <t>FG182032S2</t>
  </si>
  <si>
    <t>FG182042S1</t>
  </si>
  <si>
    <t>FG5B2028S5</t>
  </si>
  <si>
    <t>FG6B2029S3</t>
  </si>
  <si>
    <t>FG6B2029S5</t>
  </si>
  <si>
    <t>FG7B2030S3</t>
  </si>
  <si>
    <t>FGB2026S2</t>
  </si>
  <si>
    <t>FGEUR2025S5</t>
  </si>
  <si>
    <t>FGEUR2027S2</t>
  </si>
  <si>
    <t>FGEUR2028S10</t>
  </si>
  <si>
    <t>FGEUR2029S4</t>
  </si>
  <si>
    <t>FGEUR2030S8</t>
  </si>
  <si>
    <t>FGEUR2031S6</t>
  </si>
  <si>
    <t>FGEUR2032S1</t>
  </si>
  <si>
    <t>FGEUR2033S11</t>
  </si>
  <si>
    <t>FGEUR2038S7</t>
  </si>
  <si>
    <t>FGEUR2047S3</t>
  </si>
  <si>
    <t>FGEUR2049S4</t>
  </si>
  <si>
    <t>FGEUR2051S12</t>
  </si>
  <si>
    <t>FGS202038</t>
  </si>
  <si>
    <t>FGS202139</t>
  </si>
  <si>
    <t>FGS202301</t>
  </si>
  <si>
    <t>FGS202303</t>
  </si>
  <si>
    <t>FGS202305</t>
  </si>
  <si>
    <t>FGS202307</t>
  </si>
  <si>
    <t>FGS202375</t>
  </si>
  <si>
    <t>FGS202377</t>
  </si>
  <si>
    <t>FGS202379</t>
  </si>
  <si>
    <t>FGS202381</t>
  </si>
  <si>
    <t>FGS202383</t>
  </si>
  <si>
    <t>FGS202398</t>
  </si>
  <si>
    <t>FGS202402</t>
  </si>
  <si>
    <t>FGS202404</t>
  </si>
  <si>
    <t>FGS202406</t>
  </si>
  <si>
    <t>FGS202408</t>
  </si>
  <si>
    <t>FGS202409</t>
  </si>
  <si>
    <t>FGS202411</t>
  </si>
  <si>
    <t>FGS202413</t>
  </si>
  <si>
    <t>FGS202415</t>
  </si>
  <si>
    <t>FGS202417</t>
  </si>
  <si>
    <t>FGS202419</t>
  </si>
  <si>
    <t>FGS202421</t>
  </si>
  <si>
    <t>FGS202423</t>
  </si>
  <si>
    <t>FGS202425</t>
  </si>
  <si>
    <t>FGS202427</t>
  </si>
  <si>
    <t>FGS202429</t>
  </si>
  <si>
    <t>FGS202431</t>
  </si>
  <si>
    <t>FGS202485</t>
  </si>
  <si>
    <t>FGS202487</t>
  </si>
  <si>
    <t>FGS202489</t>
  </si>
  <si>
    <t>FGS202491</t>
  </si>
  <si>
    <t>FGS202493</t>
  </si>
  <si>
    <t>FGS202495</t>
  </si>
  <si>
    <t>FGS202497</t>
  </si>
  <si>
    <t>FGS202499</t>
  </si>
  <si>
    <t>FGS202510</t>
  </si>
  <si>
    <t>FGS202512</t>
  </si>
  <si>
    <t>FGS202514</t>
  </si>
  <si>
    <t>FGS202516</t>
  </si>
  <si>
    <t>FGS202518</t>
  </si>
  <si>
    <t>FGS202520</t>
  </si>
  <si>
    <t>FGS202522</t>
  </si>
  <si>
    <t>FGS202524</t>
  </si>
  <si>
    <t>FGS202526</t>
  </si>
  <si>
    <t>FGS202528</t>
  </si>
  <si>
    <t>FGS202530</t>
  </si>
  <si>
    <t>FGS202532</t>
  </si>
  <si>
    <t>FGS202533</t>
  </si>
  <si>
    <t>FGS202634</t>
  </si>
  <si>
    <t>FGSUK2024S1</t>
  </si>
  <si>
    <t>FGSUK2025S2</t>
  </si>
  <si>
    <t>FGSUK2027S3</t>
  </si>
  <si>
    <t>FGSUK2031S4</t>
  </si>
  <si>
    <t>FHSUK202801</t>
  </si>
  <si>
    <t>FHSUK202902</t>
  </si>
  <si>
    <t>FID2031S1</t>
  </si>
  <si>
    <t>FMN2023S2</t>
  </si>
  <si>
    <t>FMN2025S3B</t>
  </si>
  <si>
    <t>GMB2019S1</t>
  </si>
  <si>
    <t>IAO2026S1</t>
  </si>
  <si>
    <t>KGB2020S1</t>
  </si>
  <si>
    <t>KGB2022S2</t>
  </si>
  <si>
    <t>LAB2023S1</t>
  </si>
  <si>
    <t>LAB2027T2</t>
  </si>
  <si>
    <t>LAB2027T4</t>
  </si>
  <si>
    <t>LFZ2041S1</t>
  </si>
  <si>
    <t>LFZ2042S2</t>
  </si>
  <si>
    <t>LMS2025S2</t>
  </si>
  <si>
    <t>MCI2026S1</t>
  </si>
  <si>
    <t>MRE2023S2A</t>
  </si>
  <si>
    <t>MRE2023S2B</t>
  </si>
  <si>
    <t>NAB2021S1</t>
  </si>
  <si>
    <t>NMR2027S3</t>
  </si>
  <si>
    <t>NMR2030S1</t>
  </si>
  <si>
    <t>NMR2033S2</t>
  </si>
  <si>
    <t>NOVA2027S1</t>
  </si>
  <si>
    <t>NSP2031S2</t>
  </si>
  <si>
    <t>NSP2034S1</t>
  </si>
  <si>
    <t>ODB2027S1</t>
  </si>
  <si>
    <t>OSB2020S2</t>
  </si>
  <si>
    <t>PBS2026S1</t>
  </si>
  <si>
    <t>SB2024S1TA</t>
  </si>
  <si>
    <t>SB2024S1TB</t>
  </si>
  <si>
    <t>SIM2023S1</t>
  </si>
  <si>
    <t>SIM2025S2</t>
  </si>
  <si>
    <t>TAJSUKS1</t>
  </si>
  <si>
    <t>TSL2030S1</t>
  </si>
  <si>
    <t>UBN2029S3</t>
  </si>
  <si>
    <t>UCAP2025S1</t>
  </si>
  <si>
    <t>WEM2023S1</t>
  </si>
  <si>
    <t>EUNISELL</t>
  </si>
  <si>
    <t>ETF</t>
  </si>
  <si>
    <t>GREENWETF</t>
  </si>
  <si>
    <t>GROWTH</t>
  </si>
  <si>
    <t>BAPLC</t>
  </si>
  <si>
    <t>LIVINGTRUST</t>
  </si>
  <si>
    <t>MCNICHOLS</t>
  </si>
  <si>
    <t>RONCHESS</t>
  </si>
  <si>
    <t>TIP</t>
  </si>
  <si>
    <t>INDX</t>
  </si>
  <si>
    <t>NGX30</t>
  </si>
  <si>
    <t>NGX50</t>
  </si>
  <si>
    <t>NGXAFRBVI</t>
  </si>
  <si>
    <t>NGXAFRHDYI</t>
  </si>
  <si>
    <t>NGXASEM</t>
  </si>
  <si>
    <t>NGXBNK</t>
  </si>
  <si>
    <t>NGXCG</t>
  </si>
  <si>
    <t>NGXCNSMRGDS</t>
  </si>
  <si>
    <t>NGXGROWTH</t>
  </si>
  <si>
    <t>NGXINDUSTR</t>
  </si>
  <si>
    <t>NGXINS</t>
  </si>
  <si>
    <t>NGXLOTUSISLM</t>
  </si>
  <si>
    <t>NGXMAINBOARD</t>
  </si>
  <si>
    <t>NGXMERIGRW</t>
  </si>
  <si>
    <t>NGXMERIVAL</t>
  </si>
  <si>
    <t>NGXOILGAS</t>
  </si>
  <si>
    <t>NGXPENSION</t>
  </si>
  <si>
    <t>NGXPREMIUM</t>
  </si>
  <si>
    <t>NGXSOVBND</t>
  </si>
  <si>
    <t>MFUND</t>
  </si>
  <si>
    <t>FFFBNBALF</t>
  </si>
  <si>
    <t>FFFBNFIF</t>
  </si>
  <si>
    <t>FFFBNMMF</t>
  </si>
  <si>
    <t>FFFRONTIER</t>
  </si>
  <si>
    <t>FFFSDHCGF</t>
  </si>
  <si>
    <t>FFFSDHCIF</t>
  </si>
  <si>
    <t>FFIONEABMM</t>
  </si>
  <si>
    <t>FFIONEVBF</t>
  </si>
  <si>
    <t>FFIONEVGIF</t>
  </si>
  <si>
    <t>FFLEGYDTFD</t>
  </si>
  <si>
    <t>FFLEGYEYFD</t>
  </si>
  <si>
    <t>FFLEGYMMFD</t>
  </si>
  <si>
    <t>FFLEGYUBFD</t>
  </si>
  <si>
    <t>FFSFSFIXED</t>
  </si>
  <si>
    <t>FFUNCAPBDF</t>
  </si>
  <si>
    <t>FFUNCAPBLF</t>
  </si>
  <si>
    <t>FFUNCAPEBF</t>
  </si>
  <si>
    <t>FFUNCAPEQF</t>
  </si>
  <si>
    <t>FFUNCAPMMF</t>
  </si>
  <si>
    <t>FFUNCAPWFF</t>
  </si>
  <si>
    <t>OTC</t>
  </si>
  <si>
    <t>ACCESSRGHT</t>
  </si>
  <si>
    <t>CHAMPBRIGHTS</t>
  </si>
  <si>
    <t>DIAMRIGHTS</t>
  </si>
  <si>
    <t>EVANSRIGHTS</t>
  </si>
  <si>
    <t>LIVESTCKRGHT</t>
  </si>
  <si>
    <t>MEYERIGHTS</t>
  </si>
  <si>
    <t>OANDORGHT</t>
  </si>
  <si>
    <t>PHAMDEKRIGHT</t>
  </si>
  <si>
    <t>PORTLANDRGHT</t>
  </si>
  <si>
    <t>RR19INTBREW</t>
  </si>
  <si>
    <t>RR2017UBN</t>
  </si>
  <si>
    <t>RR2018FLRMIL</t>
  </si>
  <si>
    <t>RR2018MAYBAK</t>
  </si>
  <si>
    <t>RR2018WAPCO</t>
  </si>
  <si>
    <t>RR2019CILEAS</t>
  </si>
  <si>
    <t>RR2019FIDSON</t>
  </si>
  <si>
    <t>RR2019REDSTA</t>
  </si>
  <si>
    <t>RR2019SOVREN</t>
  </si>
  <si>
    <t>RR2019WAPIC</t>
  </si>
  <si>
    <t>RR2020ABBEY</t>
  </si>
  <si>
    <t>RR2020UPDC</t>
  </si>
  <si>
    <t>RRMBENEFIT</t>
  </si>
  <si>
    <t>SOVRIGHTS</t>
  </si>
  <si>
    <t>UACPROPRIGHT</t>
  </si>
  <si>
    <t>UBARIGHTS</t>
  </si>
  <si>
    <t>UNITYRIGHTS</t>
  </si>
  <si>
    <t>PREMIUM</t>
  </si>
  <si>
    <t>REITCEF</t>
  </si>
  <si>
    <t>SFSREIT</t>
  </si>
  <si>
    <t>LAB2031S4</t>
  </si>
  <si>
    <t>FGS202535</t>
  </si>
  <si>
    <t>FGS202636</t>
  </si>
  <si>
    <t>DIF2032S2</t>
  </si>
  <si>
    <t>FGS202537</t>
  </si>
  <si>
    <t>FGS202638</t>
  </si>
  <si>
    <t>CAPITAL OIL PLC</t>
  </si>
  <si>
    <t>JULI PLC.</t>
  </si>
  <si>
    <t>RAK UNITY PET. COMP. PLC.</t>
  </si>
  <si>
    <t>SMART PRODUCTS NIGERIA PLC</t>
  </si>
  <si>
    <t>15.50% ACS JUL 2026</t>
  </si>
  <si>
    <t>16.50% ABC APR 2027</t>
  </si>
  <si>
    <t>11.25% ADB FEB 2021</t>
  </si>
  <si>
    <t>13.30% ADV NOV 2028</t>
  </si>
  <si>
    <t>13.65% ADV NOV 2031</t>
  </si>
  <si>
    <t>15.50% ABGB MAR 2024</t>
  </si>
  <si>
    <t>14.30% AXA MAY 2027</t>
  </si>
  <si>
    <t>16.5% BAU DEC 2026</t>
  </si>
  <si>
    <t>7.50% BUA JAN 2027</t>
  </si>
  <si>
    <t>15.5% CIL JUN 2028</t>
  </si>
  <si>
    <t>6.25% CMBL NOV 2025</t>
  </si>
  <si>
    <t>7.00% CSF DEC 2025</t>
  </si>
  <si>
    <t>11.25% DAN MAY 2024</t>
  </si>
  <si>
    <t>12.50% DAN MAY 2026</t>
  </si>
  <si>
    <t>11.85% DAN APR 2027</t>
  </si>
  <si>
    <t>13.50% DAN MAY 2028</t>
  </si>
  <si>
    <t>12.35% DAN APR 2029</t>
  </si>
  <si>
    <t>13.00% DAN APR 2032</t>
  </si>
  <si>
    <t>12.50% DCM APR 2025</t>
  </si>
  <si>
    <t>12.75% DIF JUL 2029</t>
  </si>
  <si>
    <t>13.50% DIF JUL 2032</t>
  </si>
  <si>
    <t>16.75% DIF DEC 2032</t>
  </si>
  <si>
    <t>14.50% EKI DEC 2020</t>
  </si>
  <si>
    <t>10.00% EPF JAN 2026</t>
  </si>
  <si>
    <t>6.25% FBNQ DEC 2030</t>
  </si>
  <si>
    <t>14.20% FGN MAR 2024</t>
  </si>
  <si>
    <t>12.1493% FGN JUL 2034</t>
  </si>
  <si>
    <t>12.50% FGN JAN 2026</t>
  </si>
  <si>
    <t>12.40% FGN MAR 2036</t>
  </si>
  <si>
    <t>16.2884% FGN MAR 2027</t>
  </si>
  <si>
    <t>16.2499% FGN APR 2037</t>
  </si>
  <si>
    <t>13.53% FGN MAR 2025</t>
  </si>
  <si>
    <t>13.98% FGN FEB 2028</t>
  </si>
  <si>
    <t>14.55% FGN APR 2029</t>
  </si>
  <si>
    <t>14.80% FGN APR 2049</t>
  </si>
  <si>
    <t>12.50% FGN MAR 2035</t>
  </si>
  <si>
    <t>9.80% FGN JUL 2045</t>
  </si>
  <si>
    <t>12.98% FGN MAR 2050</t>
  </si>
  <si>
    <t>12.50% FGN APR 2032</t>
  </si>
  <si>
    <t>13.00% FGN JAN 2042</t>
  </si>
  <si>
    <t>15.00% FGN NOV 2028</t>
  </si>
  <si>
    <t>12.49% FGN MAY 2029</t>
  </si>
  <si>
    <t>8.50% FGN NOV 2029</t>
  </si>
  <si>
    <t>10.00% FGN JUL 2030</t>
  </si>
  <si>
    <t>14.5% FGN JUN 2026</t>
  </si>
  <si>
    <t>7.625% FGN NOV 2025</t>
  </si>
  <si>
    <t>6.5% FGN NOV 2027</t>
  </si>
  <si>
    <t>6.125% FGN SEP 2028</t>
  </si>
  <si>
    <t>8.375% FGN MAR 2029</t>
  </si>
  <si>
    <t>7.143% FGN FEB 2030</t>
  </si>
  <si>
    <t>8.747% FGN JAN 2031</t>
  </si>
  <si>
    <t>7.875% FGN FEB 2032</t>
  </si>
  <si>
    <t>7.375% FGN SEP 2033</t>
  </si>
  <si>
    <t>7.696% FGN FEB 2038</t>
  </si>
  <si>
    <t>7.625% FGN NOV 2047</t>
  </si>
  <si>
    <t>9.248% FGN JAN 2049</t>
  </si>
  <si>
    <t>8.250% FGN SEP 2051</t>
  </si>
  <si>
    <t>11.175% FGS OCT 2020</t>
  </si>
  <si>
    <t>12.175% FGS OCT 2021</t>
  </si>
  <si>
    <t>7.915% FGS SEP 2023</t>
  </si>
  <si>
    <t>6.899% FGNSB OCT 2023</t>
  </si>
  <si>
    <t>7.376% FGS NOV 2023</t>
  </si>
  <si>
    <t>7.322% FGNSB DEC 2023</t>
  </si>
  <si>
    <t>4.61% FGS AUG 2023</t>
  </si>
  <si>
    <t>4.501% FGS SEP 2023</t>
  </si>
  <si>
    <t>3.453% FGNSB OCT 2023</t>
  </si>
  <si>
    <t>2.759% FGS NOV 2023</t>
  </si>
  <si>
    <t>1.82% FGS DEC 2023</t>
  </si>
  <si>
    <t>8.864% FGNSB AUG 2023</t>
  </si>
  <si>
    <t>8.915% FGS SEP 2024</t>
  </si>
  <si>
    <t>7.899% FGNSB OCT 2024</t>
  </si>
  <si>
    <t>8.376% FGS NOV 2024</t>
  </si>
  <si>
    <t>8.322% FGNSB DEC 2024</t>
  </si>
  <si>
    <t>7.542% FGS JAN 2024</t>
  </si>
  <si>
    <t>7.220% FGS FEB 2024</t>
  </si>
  <si>
    <t>9.470% FGS MAR 2024</t>
  </si>
  <si>
    <t>7.338% FGS APR 2024</t>
  </si>
  <si>
    <t>7.934% FGNSB MAY 2024</t>
  </si>
  <si>
    <t>8.205% FGNSB JUNE 2024</t>
  </si>
  <si>
    <t>8.075% FGNSB JUL 2024</t>
  </si>
  <si>
    <t>9.413% FGNSB AUG 2024</t>
  </si>
  <si>
    <t>11.041% FGNSBSEP2024</t>
  </si>
  <si>
    <t>11.382% FGNSB OCT 2024</t>
  </si>
  <si>
    <t>12.492% FGS NOV 2024</t>
  </si>
  <si>
    <t>12.255% FGNSB DEC 2024</t>
  </si>
  <si>
    <t>3.19% FGS JAN 2024</t>
  </si>
  <si>
    <t>5.214% FGS FEB 2024</t>
  </si>
  <si>
    <t>6.181% FGS MAR 2024</t>
  </si>
  <si>
    <t>6.522% FGS APR 2024</t>
  </si>
  <si>
    <t>8.753% FGS MAY 2024</t>
  </si>
  <si>
    <t>9.889% FGS JUN 2024</t>
  </si>
  <si>
    <t>9.350% FGS JUL 2024</t>
  </si>
  <si>
    <t>9.864% FGNSB AUG 2024</t>
  </si>
  <si>
    <t>8.542% FGS JAN 2025</t>
  </si>
  <si>
    <t>8.220% FGS FEB 2025</t>
  </si>
  <si>
    <t>10.470% FGS MAR 2025</t>
  </si>
  <si>
    <t>8.338% FGS APR 2025</t>
  </si>
  <si>
    <t>8.934% FGNSB MAY 2025</t>
  </si>
  <si>
    <t>9.205% FGNSB JUNE 2025</t>
  </si>
  <si>
    <t>9.075% FGNSB JUL2025</t>
  </si>
  <si>
    <t>10.413% FGNSB AUG 2025</t>
  </si>
  <si>
    <t>12.041% FGNSB SEP 2025</t>
  </si>
  <si>
    <t>12.382% FGNSB OCT 2024</t>
  </si>
  <si>
    <t>13.492% FGS NOV 2025</t>
  </si>
  <si>
    <t>13.255% FGNSB DEC 2025</t>
  </si>
  <si>
    <t>9.600% FGNSB JAN 2025</t>
  </si>
  <si>
    <t>10.043% FGS FEB 2025</t>
  </si>
  <si>
    <t>9.465% FGS MAR 2025</t>
  </si>
  <si>
    <t>10.600% FGNSB JAN 2026</t>
  </si>
  <si>
    <t>11.043% FGS FEB 2026</t>
  </si>
  <si>
    <t>10.465% FGS MAR 2026</t>
  </si>
  <si>
    <t>16.4700% FGN SEP 2024</t>
  </si>
  <si>
    <t>15.743% FGN DEC 2025</t>
  </si>
  <si>
    <t>11.200% FGN JUN 2027</t>
  </si>
  <si>
    <t>13.00% FGN DEC 2031</t>
  </si>
  <si>
    <t>13.00% FHSUK JUL 2028</t>
  </si>
  <si>
    <t>14.00% FHSUK SEP 2029</t>
  </si>
  <si>
    <t>8.5% FID JAN 2031</t>
  </si>
  <si>
    <t>16.00% FMN OCT 2023</t>
  </si>
  <si>
    <t>11.10% FMN FEB 2025</t>
  </si>
  <si>
    <t>16.00% GMB OCT 2023</t>
  </si>
  <si>
    <t>15% INTERSWITCHOCT2026</t>
  </si>
  <si>
    <t>15.00% KGB DEC 2020</t>
  </si>
  <si>
    <t>17.00% KGB MAR 2022</t>
  </si>
  <si>
    <t>16.50% LAB Dec 2023</t>
  </si>
  <si>
    <t>17.25% LAB AUG 2027</t>
  </si>
  <si>
    <t>15.85% LAB AUG 2027</t>
  </si>
  <si>
    <t>13.00% LAB DEC 2031</t>
  </si>
  <si>
    <t>13.25% LFZC GTEED SEP 2041</t>
  </si>
  <si>
    <t>13.25% LFZC GTEED SEP 2042</t>
  </si>
  <si>
    <t>13.00% LMS MAR 2025</t>
  </si>
  <si>
    <t>13.00% MCI MAR 2026</t>
  </si>
  <si>
    <t>16.50% MIX SEP 2023</t>
  </si>
  <si>
    <t>17.75% MIX OCT 2023</t>
  </si>
  <si>
    <t>15.00% NAS JAN 2021</t>
  </si>
  <si>
    <t>7.20% NMR NOV 2027</t>
  </si>
  <si>
    <t>14.90% NMR JUL 2030</t>
  </si>
  <si>
    <t>13.80% NMR MAR 2033</t>
  </si>
  <si>
    <t>12.00% NOVA JUL 2027</t>
  </si>
  <si>
    <t>12.00% NSPGB APR 2031</t>
  </si>
  <si>
    <t>15.60% NSPGB FEB 2034</t>
  </si>
  <si>
    <t>13% ONDO JAN 2027</t>
  </si>
  <si>
    <t>14.75% OSUN OCT 2020</t>
  </si>
  <si>
    <t>Primero BRT Securitization SPV</t>
  </si>
  <si>
    <t>(182-DAY CBN TBILL)SIB SEP2024</t>
  </si>
  <si>
    <t>13.25% SIB SEP 2024</t>
  </si>
  <si>
    <t>16.50% SIM AUG 2023</t>
  </si>
  <si>
    <t>16.25% SIM OCT 2025</t>
  </si>
  <si>
    <t>15% TAJ SUKUK S1</t>
  </si>
  <si>
    <t>10.00% TSL GTEED OCT 2030</t>
  </si>
  <si>
    <t>16.20% UBN JUN 2029</t>
  </si>
  <si>
    <t>12.50% UCAP MAY 2025</t>
  </si>
  <si>
    <t>18.50% WEM OCT 2023</t>
  </si>
  <si>
    <t>ABBEY MORTGAGE BANK PLC</t>
  </si>
  <si>
    <t>ASSOCIATED BUS COMPANY PLC</t>
  </si>
  <si>
    <t>ACADEMY PRESS PLC.</t>
  </si>
  <si>
    <t>AFRICAN ALLIANCE INSURANCE PLC</t>
  </si>
  <si>
    <t>AFRICA PRUDENTIAL PLC</t>
  </si>
  <si>
    <t>AFROMEDIA PLC</t>
  </si>
  <si>
    <t>AIICO INSURANCE PLC.</t>
  </si>
  <si>
    <t>AIRTEL AFRICA PLC</t>
  </si>
  <si>
    <t>ALUMINIUM EXTRUSION IND. PLC.</t>
  </si>
  <si>
    <t>ARBICO PLC.</t>
  </si>
  <si>
    <t>ARDOVA PLC</t>
  </si>
  <si>
    <t>ASO SAVINGS AND LOANS PLC</t>
  </si>
  <si>
    <t>AUSTIN LAZ &amp; COMPANY PLC</t>
  </si>
  <si>
    <t>BERGER PAINTS PLC</t>
  </si>
  <si>
    <t>BETA GLASS PLC.</t>
  </si>
  <si>
    <t>BUA CEMENT PLC</t>
  </si>
  <si>
    <t>BUA FOODS PLC</t>
  </si>
  <si>
    <t>CADBURY NIGERIA PLC.</t>
  </si>
  <si>
    <t>CAP PLC</t>
  </si>
  <si>
    <t>CAPITAL HOTEL PLC</t>
  </si>
  <si>
    <t>CAVERTON OFFSHORE SUPPORT GRP PLC</t>
  </si>
  <si>
    <t>CHAMPION BREW. PLC.</t>
  </si>
  <si>
    <t>CHAMS HOLDING COMPANY PLC</t>
  </si>
  <si>
    <t>CONSOLIDATED HALLMARK INSURANCE PLC</t>
  </si>
  <si>
    <t>C &amp; I LEASING PLC.</t>
  </si>
  <si>
    <t>CONOIL PLC</t>
  </si>
  <si>
    <t>CORNERSTONE INSURANCE PLC</t>
  </si>
  <si>
    <t>COURTEVILLE BUSINESS SOLUTIONS PLC</t>
  </si>
  <si>
    <t>CUSTODIAN INVESTMENT PLC</t>
  </si>
  <si>
    <t>CUTIX PLC.</t>
  </si>
  <si>
    <t>CWG PLC</t>
  </si>
  <si>
    <t>DAAR COMMUNICATIONS PLC</t>
  </si>
  <si>
    <t>DANGOTE SUGAR REFINERY PLC</t>
  </si>
  <si>
    <t>DEAP CAPITAL MANAGEMENT &amp; TRUST PLC</t>
  </si>
  <si>
    <t>DN TYRE &amp; RUBBER PLC</t>
  </si>
  <si>
    <t>EKOCORP PLC.</t>
  </si>
  <si>
    <t>ELLAH LAKES PLC.</t>
  </si>
  <si>
    <t>NIGERIAN ENAMELWARE PLC.</t>
  </si>
  <si>
    <t>ETERNA PLC.</t>
  </si>
  <si>
    <t>ECOBANK TRANSNATIONAL INCORPORATED</t>
  </si>
  <si>
    <t>E-TRANZACT INTERNATIONAL PLC</t>
  </si>
  <si>
    <t>EUNISELL INTERLINKED PLC</t>
  </si>
  <si>
    <t>FCMB GROUP PLC.</t>
  </si>
  <si>
    <t>FIDELITY BANK PLC</t>
  </si>
  <si>
    <t>FIDSON HEALTHCARE PLC</t>
  </si>
  <si>
    <t>FLOUR MILLS NIG. PLC.</t>
  </si>
  <si>
    <t>FTN COCOA PROCESSORS PLC</t>
  </si>
  <si>
    <t>GEREGU POWER PLC</t>
  </si>
  <si>
    <t>GLAXO SMITHKLINE CONSUMER NIG. PLC.</t>
  </si>
  <si>
    <t>GOLDEN GUINEA BREW. PLC.</t>
  </si>
  <si>
    <t>GOLDLINK INSURANCE PLC</t>
  </si>
  <si>
    <t>GUARANTY TRUST HOLDING COMPANY PLC</t>
  </si>
  <si>
    <t>GUINEA INSURANCE PLC.</t>
  </si>
  <si>
    <t>GUINNESS NIG PLC</t>
  </si>
  <si>
    <t>HONEYWELL FLOUR MILL PLC</t>
  </si>
  <si>
    <t>IKEJA HOTEL PLC</t>
  </si>
  <si>
    <t>INDUSTRIAL &amp; MEDICAL GASES NIGERIA PLC</t>
  </si>
  <si>
    <t>INFINITY TRUST MORTGAGE BANK PLC</t>
  </si>
  <si>
    <t>INTERNATIONAL BREWERIES PLC.</t>
  </si>
  <si>
    <t>INTERNATIONAL ENERGY INSURANCE PLC</t>
  </si>
  <si>
    <t>JAIZ BANK PLC</t>
  </si>
  <si>
    <t>JAPAUL GOLD &amp; VENTURES PLC</t>
  </si>
  <si>
    <t>JULIUS BERGER NIG. PLC.</t>
  </si>
  <si>
    <t>JOHN HOLT PLC.</t>
  </si>
  <si>
    <t>LASACO ASSURANCE PLC.</t>
  </si>
  <si>
    <t>LEARN AFRICA PLC</t>
  </si>
  <si>
    <t>LINKAGE ASSURANCE PLC</t>
  </si>
  <si>
    <t>LIVESTOCK FEEDS PLC.</t>
  </si>
  <si>
    <t>AXAMANSARD INSURANCE PLC</t>
  </si>
  <si>
    <t>MAY &amp; BAKER NIGERIA PLC.</t>
  </si>
  <si>
    <t>MUTUAL BENEFITS ASSURANCE PLC.</t>
  </si>
  <si>
    <t>MEDVIEW AIRLINE PLC</t>
  </si>
  <si>
    <t>MEYER PLC.</t>
  </si>
  <si>
    <t>MORISON INDUSTRIES PLC.</t>
  </si>
  <si>
    <t>MRS OIL NIGERIA PLC.</t>
  </si>
  <si>
    <t>MULTI-TREX INTEGRATED FOODS PLC</t>
  </si>
  <si>
    <t>MULTIVERSE MINING AND EXPLORATION PLC</t>
  </si>
  <si>
    <t>NIGERIAN AVIATION HANDLING COMPANY PLC</t>
  </si>
  <si>
    <t>NASCON ALLIED INDUSTRIES PLC</t>
  </si>
  <si>
    <t>NIGERIAN BREW. PLC.</t>
  </si>
  <si>
    <t>NCR (NIGERIA) PLC.</t>
  </si>
  <si>
    <t>NEIMETH INTERNATIONAL PHARMACEUTICALS PLC</t>
  </si>
  <si>
    <t>NEM INSURANCE PLC</t>
  </si>
  <si>
    <t>NESTLE NIGERIA PLC.</t>
  </si>
  <si>
    <t>NIGERIAN EXCHANGE GROUP</t>
  </si>
  <si>
    <t>NIGER INSURANCE PLC</t>
  </si>
  <si>
    <t>N NIG. FLOUR MILLS PLC.</t>
  </si>
  <si>
    <t>NOTORE CHEMICAL IND PLC</t>
  </si>
  <si>
    <t>NPF MICROFINANCE BANK PLC</t>
  </si>
  <si>
    <t>SECURE ELECTRONIC TECHNOLOGY PLC</t>
  </si>
  <si>
    <t>OANDO PLC</t>
  </si>
  <si>
    <t>OKOMU OIL PALM PLC.</t>
  </si>
  <si>
    <t>OMATEK VENTURES PLC</t>
  </si>
  <si>
    <t>PHARMA-DEKO PLC.</t>
  </si>
  <si>
    <t>PREMIER PAINTS PLC.</t>
  </si>
  <si>
    <t>PRESCO PLC</t>
  </si>
  <si>
    <t>PRESTIGE ASSURANCE PLC</t>
  </si>
  <si>
    <t>P Z CUSSONS NIGERIA PLC.</t>
  </si>
  <si>
    <t>RED STAR EXPRESS PLC</t>
  </si>
  <si>
    <t>REGENCY ASSURANCE PLC</t>
  </si>
  <si>
    <t>RESORT SAVINGS &amp; LOANS PLC</t>
  </si>
  <si>
    <t>ROYAL EXCHANGE PLC.</t>
  </si>
  <si>
    <t>R T BRISCOE PLC.</t>
  </si>
  <si>
    <t>S C O A  NIG. PLC.</t>
  </si>
  <si>
    <t>SKYWAY AVIATION HANDLING COMPANY PLC</t>
  </si>
  <si>
    <t>SOVEREIGN TRUST INSURANCE PLC</t>
  </si>
  <si>
    <t>STACO INSURANCE PLC</t>
  </si>
  <si>
    <t>STANBIC IBTC  HOLDINGS PLC</t>
  </si>
  <si>
    <t>STANDARD ALLIANCE INSURANCE PLC.</t>
  </si>
  <si>
    <t>STERLINGNG</t>
  </si>
  <si>
    <t>STERLING FINANCIAL HOLDINGS COMPANY PLC</t>
  </si>
  <si>
    <t>SUNU ASSURANCES NIGERIA PLC.</t>
  </si>
  <si>
    <t>TANTALIZERS PLC</t>
  </si>
  <si>
    <t>THOMAS WYATT NIG. PLC.</t>
  </si>
  <si>
    <t>TOTALENERGIES MARKETING NIGERIA PLC</t>
  </si>
  <si>
    <t>TOURIST COMPANY OF NIGERIA PLC.</t>
  </si>
  <si>
    <t>TRANSCORP HOTELS PLC</t>
  </si>
  <si>
    <t>TRANSNATIONAL CORPORATION PLC</t>
  </si>
  <si>
    <t>TRANS-NATIONWIDE EXPRESS PLC.</t>
  </si>
  <si>
    <t>TRIPPLE GEE AND COMPANY PLC.</t>
  </si>
  <si>
    <t>U A C N  PLC.</t>
  </si>
  <si>
    <t>UNION BANK NIG.PLC.</t>
  </si>
  <si>
    <t>UNITED CAPITAL PLC</t>
  </si>
  <si>
    <t>UNION HOMES SAVINGS AND LOANS PLC.</t>
  </si>
  <si>
    <t>UNILEVER NIGERIA PLC.</t>
  </si>
  <si>
    <t>UNION DICON SALT PLC.</t>
  </si>
  <si>
    <t>UNITY BANK PLC</t>
  </si>
  <si>
    <t>UNIVERSAL INSURANCE PLC</t>
  </si>
  <si>
    <t>UPDC PLC</t>
  </si>
  <si>
    <t>UNIVERSITY PRESS PLC.</t>
  </si>
  <si>
    <t>GREIF NIGERIA PLC</t>
  </si>
  <si>
    <t>VERITAS KAPITAL ASSURANCE PLC</t>
  </si>
  <si>
    <t>VITAFOAM NIG PLC.</t>
  </si>
  <si>
    <t>CORONATION INSURANCE PLC</t>
  </si>
  <si>
    <t>WEMA BANK PLC.</t>
  </si>
  <si>
    <t>GREENWICH ALPHA ETF</t>
  </si>
  <si>
    <t>LOTUS HALAL EQUITY ETF</t>
  </si>
  <si>
    <t>MERISTEM GROWTH EXCHANGE TRADED FUND</t>
  </si>
  <si>
    <t>MERISTEM VALUE EXCHANGE TRADED FUND</t>
  </si>
  <si>
    <t>NEWGOLD EXCHANGE TRADED FUND (ETF)</t>
  </si>
  <si>
    <t>THE SIAML PENSION ETF 40</t>
  </si>
  <si>
    <t>STANBIC IBTC ETF 30</t>
  </si>
  <si>
    <t>VETIVA BANKING ETF</t>
  </si>
  <si>
    <t>VETIVA CONSUMER GOODS ETF</t>
  </si>
  <si>
    <t>VETIVA GRIFFIN 30 ETF</t>
  </si>
  <si>
    <t>VETIVA INDUSTRIAL ETF</t>
  </si>
  <si>
    <t>VETIVA S &amp; P NIGERIA SOVEREIGN BOND ETF</t>
  </si>
  <si>
    <t>BRICLINKS AFRICA PLC</t>
  </si>
  <si>
    <t>CHELLARAMS PLC.</t>
  </si>
  <si>
    <t>LIVINGTRUST MORTGAGE BANK PLC</t>
  </si>
  <si>
    <t>MCNICHOLS PLC</t>
  </si>
  <si>
    <t>RONCHESS GLOBAL RESOURCES PLC</t>
  </si>
  <si>
    <t>THE INITIATES PLC</t>
  </si>
  <si>
    <t>NGX All-Share Index</t>
  </si>
  <si>
    <t>NGX 30 Index</t>
  </si>
  <si>
    <t>NGX 50 Index</t>
  </si>
  <si>
    <t>NGX-AFR Bank Value Index</t>
  </si>
  <si>
    <t>NGX AFR Div Yield Index</t>
  </si>
  <si>
    <t>NGX ASeM INDEX</t>
  </si>
  <si>
    <t>NGX Banking Index</t>
  </si>
  <si>
    <t>NGX CG Index</t>
  </si>
  <si>
    <t>NGX Consumer Goods Index</t>
  </si>
  <si>
    <t>NGX Growth Index</t>
  </si>
  <si>
    <t>NGX Industrial Index</t>
  </si>
  <si>
    <t>NGX Insurance Index</t>
  </si>
  <si>
    <t>NGX Lotus Islamic Index</t>
  </si>
  <si>
    <t>NGX Main-Board Index</t>
  </si>
  <si>
    <t>NGX MERI GROWTH INDEX</t>
  </si>
  <si>
    <t>NGX MERI VALUE INDEX</t>
  </si>
  <si>
    <t>NGX Oil/Gas Index</t>
  </si>
  <si>
    <t>NGX PENSION INDEX</t>
  </si>
  <si>
    <t>NGX Premium Index</t>
  </si>
  <si>
    <t>NGX Sovereign Bond Index</t>
  </si>
  <si>
    <t>FBN HERITAGE FUND</t>
  </si>
  <si>
    <t>FBN FIXED INCOME FUND</t>
  </si>
  <si>
    <t>FBN MONEY MARKET FUND</t>
  </si>
  <si>
    <t>THE FRONTIER FUND</t>
  </si>
  <si>
    <t>FSDH CORAL GROWTH FUND</t>
  </si>
  <si>
    <t>FSDH CORAL INCOME FUND</t>
  </si>
  <si>
    <t>ABACUS MONEY MARKET FUND</t>
  </si>
  <si>
    <t>VANTAGE BALANCED FUND</t>
  </si>
  <si>
    <t>VANTAGE GUARANTEED INCOME FUND</t>
  </si>
  <si>
    <t>LEGACY DEBT FUND</t>
  </si>
  <si>
    <t>LEGACY EQUITY FUND</t>
  </si>
  <si>
    <t>LEGACY MONEY MARKET FUND</t>
  </si>
  <si>
    <t>LEGACY USD BOND FUND</t>
  </si>
  <si>
    <t>SFS FIXED INCOME FUND</t>
  </si>
  <si>
    <t>UNITED CAPITAL BOND FUND</t>
  </si>
  <si>
    <t>UNITED CAPITAL BALANCED FUND</t>
  </si>
  <si>
    <t>UNITED CAPITAL EUROBOND FUND</t>
  </si>
  <si>
    <t>UNITED CAPITAL EQUITY FUND</t>
  </si>
  <si>
    <t>UNITED CAPITAL MONEY MARKET FUND</t>
  </si>
  <si>
    <t>UNITED CAPITAL WEALTH FOR WOMEN FUND</t>
  </si>
  <si>
    <t>ACCESS BANK PLC RIGHTS</t>
  </si>
  <si>
    <t>CHAMPION RIGHTS</t>
  </si>
  <si>
    <t>DIAMOND RIGHTS</t>
  </si>
  <si>
    <t>EVANSMED RIGHTS</t>
  </si>
  <si>
    <t>LIVESTOCK FEEDS PLC RIGHTS</t>
  </si>
  <si>
    <t>MEYER PLC RIGHTS</t>
  </si>
  <si>
    <t>OANDO RIGHTS</t>
  </si>
  <si>
    <t>PHARMA DEKO RIGHTS</t>
  </si>
  <si>
    <t>PORTLAND PAINTS AND PRODUCT NIGERIA PLC RIGHTS</t>
  </si>
  <si>
    <t>INTERNATIONAL BREWERIES PLC 2019 RIGHTS</t>
  </si>
  <si>
    <t>UNION BANK NIGERIA PLC 2017 RIGHTS</t>
  </si>
  <si>
    <t>FLOUR MILLS NIGERIA PLC 2018 RIGHTS</t>
  </si>
  <si>
    <t>MAY &amp; BAKER NIGERIA PLC 2018 RIGHTS</t>
  </si>
  <si>
    <t>LAFARGE RIGHTS 2018</t>
  </si>
  <si>
    <t>C&amp;I LEASING PLC 2019 RIGHT</t>
  </si>
  <si>
    <t>FIDSON HEALTHCARE RIGHTS 2019</t>
  </si>
  <si>
    <t>RED STAR EXPRESS PLC 2019 RIGHTS</t>
  </si>
  <si>
    <t>SOVEREIGN TRUST INSURANCE PLC RIGHTS 2019</t>
  </si>
  <si>
    <t>WAPIC INSURANCE PLCS 2019 RIGHT</t>
  </si>
  <si>
    <t>ABBEY MORTGAGE BANK PLC 2020 RIGHT</t>
  </si>
  <si>
    <t>UACN PROPERTY DEVELOPMENT CO. PLC-RIGHTS</t>
  </si>
  <si>
    <t>MUTUAL BENEFIT ASSURANCE PLC RIGHTS</t>
  </si>
  <si>
    <t>SOVEREIGN TRUST INSURANCE  PLC RIGHTS</t>
  </si>
  <si>
    <t>UACN PROPERTY DEVELOPMENT COMPANY PLC RIGHTS</t>
  </si>
  <si>
    <t>UBA PLC RIGHTS</t>
  </si>
  <si>
    <t>UNITYBANK RIGHTS</t>
  </si>
  <si>
    <t>ACCESS HOLDINGS PLC</t>
  </si>
  <si>
    <t>DANGOTE CEMENT PLC</t>
  </si>
  <si>
    <t>FBN HOLDINGS PLC</t>
  </si>
  <si>
    <t>MTN NIGERIA COMMUNICATIONS PLC</t>
  </si>
  <si>
    <t>SEPLAT ENERGY PLC</t>
  </si>
  <si>
    <t>UNITED BANK FOR AFRICA PLC</t>
  </si>
  <si>
    <t>LAFARGE AFRICA PLC.</t>
  </si>
  <si>
    <t>ZENITH BANK PLC</t>
  </si>
  <si>
    <t>NIGERIA ENERYGY SECTOR FUND</t>
  </si>
  <si>
    <t>SFS REAL ESTATE INVESTMENT TRUST</t>
  </si>
  <si>
    <t>UH REAL ESTATE INVESTMENT TRUST</t>
  </si>
  <si>
    <t>UPDC REAL ESTATE INVESTMENT TRUST</t>
  </si>
  <si>
    <t>FGS202539</t>
  </si>
  <si>
    <t>10.032% FGS APR 2025</t>
  </si>
  <si>
    <t>FGS202640</t>
  </si>
  <si>
    <t>11.032% FGS APR 2026</t>
  </si>
  <si>
    <t>FGS202541</t>
  </si>
  <si>
    <t>10.391% FGNSB MAY 2025</t>
  </si>
  <si>
    <t>FGS202642</t>
  </si>
  <si>
    <t>11.391% FGNSB MAY 2026</t>
  </si>
  <si>
    <t>NGXPENBRD</t>
  </si>
  <si>
    <t>NGX Pension Broad Index</t>
  </si>
  <si>
    <t>FGS202543</t>
  </si>
  <si>
    <t>10.301% FGNSB JUNE 2025</t>
  </si>
  <si>
    <t>FGS202644</t>
  </si>
  <si>
    <t>11.301% FGNSB JUNE 2026</t>
  </si>
  <si>
    <t>RR22SOVRENIN</t>
  </si>
  <si>
    <t>Sovereign Trust Insurance Plc 2022 Rights</t>
  </si>
  <si>
    <t>Top Gainers YtD</t>
  </si>
  <si>
    <t>36 Stocks Gained</t>
  </si>
  <si>
    <t>26 Stocks Lost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</si>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</sst>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_-* #,##0_-;\-* #,##0_-;_-* &quot;-&quot;??_-;_-@_-"/>
    <numFmt numFmtId="167" formatCode="[$-F800]dddd\,\ mmmm\ dd\,\ yyyy"/>
    <numFmt numFmtId="168" formatCode="#,##0.0000"/>
  </numFmts>
  <fonts count="76" x14ac:knownFonts="1">
    <font>
      <sz val="11"/>
      <color theme="1"/>
      <name val="Calibri"/>
      <family val="2"/>
      <scheme val="minor"/>
    </font>
    <font>
      <sz val="11"/>
      <color theme="1"/>
      <name val="Calibri"/>
      <family val="2"/>
      <scheme val="minor"/>
    </font>
    <font>
      <sz val="10"/>
      <color theme="1"/>
      <name val="Avenir Next LT Pro"/>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tint="4.9989318521683403E-2"/>
      <name val="Avenir Next LT Pro"/>
      <family val="2"/>
    </font>
    <font>
      <b/>
      <sz val="10"/>
      <color theme="1"/>
      <name val="Calibri"/>
      <family val="2"/>
      <scheme val="minor"/>
    </font>
    <font>
      <sz val="10"/>
      <color theme="1"/>
      <name val="Calibri"/>
      <family val="2"/>
      <scheme val="minor"/>
    </font>
    <font>
      <b/>
      <sz val="14"/>
      <color rgb="FF9E004F"/>
      <name val="Calibri"/>
      <family val="2"/>
      <scheme val="minor"/>
    </font>
    <font>
      <b/>
      <i/>
      <sz val="20"/>
      <color rgb="FFFF0000"/>
      <name val="Calibri"/>
      <family val="2"/>
      <scheme val="minor"/>
    </font>
    <font>
      <b/>
      <i/>
      <sz val="11"/>
      <color rgb="FF9E004F"/>
      <name val="Calibri"/>
      <family val="2"/>
      <scheme val="minor"/>
    </font>
    <font>
      <b/>
      <sz val="11"/>
      <color rgb="FFFF0000"/>
      <name val="Calibri"/>
      <family val="2"/>
      <scheme val="minor"/>
    </font>
    <font>
      <sz val="10"/>
      <color rgb="FF006600"/>
      <name val="Calibri"/>
      <family val="2"/>
      <scheme val="minor"/>
    </font>
    <font>
      <b/>
      <sz val="11"/>
      <color rgb="FF006600"/>
      <name val="Avenir Next LT Pro"/>
      <family val="2"/>
    </font>
    <font>
      <b/>
      <sz val="10"/>
      <color rgb="FF800000"/>
      <name val="Avenir Next LT Pro"/>
      <family val="2"/>
    </font>
    <font>
      <sz val="11"/>
      <color rgb="FF800000"/>
      <name val="Calibri"/>
      <family val="2"/>
      <scheme val="minor"/>
    </font>
    <font>
      <b/>
      <sz val="12"/>
      <color rgb="FF003300"/>
      <name val="Avenir Next LT Pro"/>
      <family val="2"/>
    </font>
    <font>
      <b/>
      <sz val="11"/>
      <color rgb="FF003300"/>
      <name val="Avenir Next LT Pro"/>
      <family val="2"/>
    </font>
    <font>
      <sz val="11"/>
      <color rgb="FF006600"/>
      <name val="Avenir Next LT Pro"/>
      <family val="2"/>
    </font>
    <font>
      <b/>
      <sz val="10"/>
      <color rgb="FF003300"/>
      <name val="Avenir Next LT Pro"/>
      <family val="2"/>
    </font>
    <font>
      <b/>
      <sz val="20"/>
      <color rgb="FF003300"/>
      <name val="Calibri"/>
      <family val="2"/>
      <scheme val="minor"/>
    </font>
    <font>
      <b/>
      <sz val="16"/>
      <color rgb="FF003300"/>
      <name val="Calibri"/>
      <family val="2"/>
      <scheme val="minor"/>
    </font>
    <font>
      <sz val="11"/>
      <color rgb="FF003300"/>
      <name val="Calibri"/>
      <family val="2"/>
      <scheme val="minor"/>
    </font>
    <font>
      <b/>
      <sz val="8"/>
      <color theme="1"/>
      <name val="Verdana"/>
      <family val="2"/>
    </font>
    <font>
      <b/>
      <sz val="7.5"/>
      <color theme="1"/>
      <name val="Verdana"/>
      <family val="2"/>
    </font>
    <font>
      <sz val="8"/>
      <color theme="1"/>
      <name val="Verdana"/>
      <family val="2"/>
    </font>
    <font>
      <u/>
      <sz val="11"/>
      <color theme="10"/>
      <name val="Calibri"/>
      <family val="2"/>
      <scheme val="minor"/>
    </font>
    <font>
      <b/>
      <sz val="24"/>
      <color rgb="FF003300"/>
      <name val="Calibri"/>
      <family val="2"/>
      <scheme val="minor"/>
    </font>
    <font>
      <b/>
      <sz val="18"/>
      <color rgb="FF003300"/>
      <name val="Calibri"/>
      <family val="2"/>
      <scheme val="minor"/>
    </font>
    <font>
      <b/>
      <sz val="11"/>
      <color rgb="FF003300"/>
      <name val="Calibri"/>
      <family val="2"/>
      <scheme val="minor"/>
    </font>
    <font>
      <b/>
      <sz val="10.5"/>
      <color theme="1"/>
      <name val="Calibri"/>
      <family val="2"/>
      <scheme val="minor"/>
    </font>
    <font>
      <sz val="10.5"/>
      <color theme="1"/>
      <name val="Calibri"/>
      <family val="2"/>
      <scheme val="minor"/>
    </font>
    <font>
      <b/>
      <i/>
      <sz val="11"/>
      <color rgb="FF003300"/>
      <name val="Calibri"/>
      <family val="2"/>
      <scheme val="minor"/>
    </font>
    <font>
      <b/>
      <sz val="9"/>
      <color rgb="FF003300"/>
      <name val="Calibri"/>
      <family val="2"/>
      <scheme val="minor"/>
    </font>
    <font>
      <b/>
      <sz val="12"/>
      <color theme="1"/>
      <name val="Calibri"/>
      <family val="2"/>
      <scheme val="minor"/>
    </font>
    <font>
      <i/>
      <sz val="9"/>
      <color theme="1"/>
      <name val="Calibri"/>
      <family val="2"/>
      <scheme val="minor"/>
    </font>
    <font>
      <b/>
      <i/>
      <u/>
      <sz val="11"/>
      <color theme="10"/>
      <name val="Calibri"/>
      <family val="2"/>
      <scheme val="minor"/>
    </font>
    <font>
      <b/>
      <i/>
      <sz val="12"/>
      <color theme="1"/>
      <name val="Calibri"/>
      <family val="2"/>
      <scheme val="minor"/>
    </font>
    <font>
      <sz val="9"/>
      <color theme="1"/>
      <name val="Calibri"/>
      <family val="2"/>
      <scheme val="minor"/>
    </font>
    <font>
      <sz val="11"/>
      <color theme="1"/>
      <name val="Verdana"/>
      <family val="2"/>
    </font>
    <font>
      <sz val="11"/>
      <name val="Calibri"/>
      <family val="2"/>
      <scheme val="minor"/>
    </font>
    <font>
      <sz val="14"/>
      <color theme="1"/>
      <name val="Calibri"/>
      <family val="2"/>
      <scheme val="minor"/>
    </font>
    <font>
      <u/>
      <sz val="14"/>
      <color theme="10"/>
      <name val="Calibri"/>
      <family val="2"/>
      <scheme val="minor"/>
    </font>
    <font>
      <u/>
      <sz val="18"/>
      <color theme="10"/>
      <name val="Calibri"/>
      <family val="2"/>
      <scheme val="minor"/>
    </font>
    <font>
      <sz val="18"/>
      <color theme="1"/>
      <name val="Calibri"/>
      <family val="2"/>
      <scheme val="minor"/>
    </font>
    <font>
      <sz val="8"/>
      <name val="Calibri"/>
      <family val="2"/>
      <scheme val="minor"/>
    </font>
  </fonts>
  <fills count="42">
    <fill>
      <patternFill patternType="none"/>
    </fill>
    <fill>
      <patternFill patternType="gray125"/>
    </fill>
    <fill>
      <patternFill patternType="solid">
        <fgColor rgb="FFA6A6A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3EBD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4E4E4"/>
        <bgColor indexed="64"/>
      </patternFill>
    </fill>
    <fill>
      <patternFill patternType="solid">
        <fgColor theme="5" tint="0.59999389629810485"/>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339966"/>
      </bottom>
      <diagonal/>
    </border>
    <border>
      <left/>
      <right/>
      <top style="thin">
        <color rgb="FF339966"/>
      </top>
      <bottom style="medium">
        <color indexed="64"/>
      </bottom>
      <diagonal/>
    </border>
    <border>
      <left/>
      <right/>
      <top/>
      <bottom style="thin">
        <color indexed="64"/>
      </bottom>
      <diagonal/>
    </border>
    <border>
      <left/>
      <right/>
      <top style="thin">
        <color indexed="64"/>
      </top>
      <bottom style="thin">
        <color indexed="64"/>
      </bottom>
      <diagonal/>
    </border>
    <border>
      <left style="thin">
        <color rgb="FFFF61B0"/>
      </left>
      <right style="thin">
        <color rgb="FFFF61B0"/>
      </right>
      <top style="thin">
        <color rgb="FFFF61B0"/>
      </top>
      <bottom style="thin">
        <color rgb="FFFF61B0"/>
      </bottom>
      <diagonal/>
    </border>
    <border>
      <left style="thin">
        <color rgb="FFFF61B0"/>
      </left>
      <right/>
      <top style="thin">
        <color rgb="FFFF61B0"/>
      </top>
      <bottom style="thin">
        <color indexed="64"/>
      </bottom>
      <diagonal/>
    </border>
    <border>
      <left/>
      <right/>
      <top style="thin">
        <color rgb="FFFF61B0"/>
      </top>
      <bottom style="thin">
        <color indexed="64"/>
      </bottom>
      <diagonal/>
    </border>
    <border>
      <left/>
      <right style="thin">
        <color rgb="FFFF61B0"/>
      </right>
      <top style="thin">
        <color rgb="FFFF61B0"/>
      </top>
      <bottom style="thin">
        <color indexed="64"/>
      </bottom>
      <diagonal/>
    </border>
    <border>
      <left style="thin">
        <color rgb="FFFF61B0"/>
      </left>
      <right/>
      <top style="thin">
        <color indexed="64"/>
      </top>
      <bottom style="thin">
        <color indexed="64"/>
      </bottom>
      <diagonal/>
    </border>
    <border>
      <left/>
      <right style="thin">
        <color rgb="FFFF61B0"/>
      </right>
      <top style="thin">
        <color indexed="64"/>
      </top>
      <bottom style="thin">
        <color indexed="64"/>
      </bottom>
      <diagonal/>
    </border>
    <border>
      <left style="thin">
        <color rgb="FFFF61B0"/>
      </left>
      <right/>
      <top/>
      <bottom/>
      <diagonal/>
    </border>
    <border>
      <left/>
      <right style="thin">
        <color rgb="FFFF61B0"/>
      </right>
      <top/>
      <bottom/>
      <diagonal/>
    </border>
    <border>
      <left style="thin">
        <color rgb="FFFF61B0"/>
      </left>
      <right/>
      <top/>
      <bottom style="thin">
        <color rgb="FFFF61B0"/>
      </bottom>
      <diagonal/>
    </border>
    <border>
      <left/>
      <right/>
      <top/>
      <bottom style="thin">
        <color rgb="FFFF61B0"/>
      </bottom>
      <diagonal/>
    </border>
    <border>
      <left/>
      <right style="thin">
        <color rgb="FFFF61B0"/>
      </right>
      <top/>
      <bottom style="thin">
        <color rgb="FFFF61B0"/>
      </bottom>
      <diagonal/>
    </border>
    <border>
      <left style="thin">
        <color rgb="FFFF61B0"/>
      </left>
      <right/>
      <top style="thin">
        <color rgb="FFFF61B0"/>
      </top>
      <bottom/>
      <diagonal/>
    </border>
    <border>
      <left/>
      <right/>
      <top style="thin">
        <color rgb="FFFF61B0"/>
      </top>
      <bottom/>
      <diagonal/>
    </border>
    <border>
      <left/>
      <right style="thin">
        <color rgb="FFFF61B0"/>
      </right>
      <top style="thin">
        <color rgb="FFFF61B0"/>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1" tint="4.9989318521683403E-2"/>
      </left>
      <right style="thin">
        <color indexed="64"/>
      </right>
      <top/>
      <bottom style="thin">
        <color indexed="64"/>
      </bottom>
      <diagonal/>
    </border>
    <border>
      <left/>
      <right style="hair">
        <color theme="1" tint="4.9989318521683403E-2"/>
      </right>
      <top/>
      <bottom style="thin">
        <color indexed="64"/>
      </bottom>
      <diagonal/>
    </border>
    <border>
      <left style="hair">
        <color theme="1" tint="4.9989318521683403E-2"/>
      </left>
      <right style="thin">
        <color indexed="64"/>
      </right>
      <top/>
      <bottom/>
      <diagonal/>
    </border>
    <border>
      <left/>
      <right style="hair">
        <color theme="1" tint="4.9989318521683403E-2"/>
      </right>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thin">
        <color rgb="FF003300"/>
      </bottom>
      <diagonal/>
    </border>
    <border>
      <left/>
      <right/>
      <top/>
      <bottom style="thin">
        <color rgb="FF003300"/>
      </bottom>
      <diagonal/>
    </border>
    <border>
      <left/>
      <right style="thin">
        <color indexed="64"/>
      </right>
      <top/>
      <bottom style="thin">
        <color rgb="FF003300"/>
      </bottom>
      <diagonal/>
    </border>
    <border>
      <left style="thin">
        <color indexed="64"/>
      </left>
      <right style="thin">
        <color indexed="64"/>
      </right>
      <top style="thin">
        <color indexed="64"/>
      </top>
      <bottom style="thin">
        <color rgb="FF003300"/>
      </bottom>
      <diagonal/>
    </border>
    <border>
      <left style="thin">
        <color indexed="64"/>
      </left>
      <right/>
      <top style="thin">
        <color rgb="FF003300"/>
      </top>
      <bottom style="thin">
        <color indexed="64"/>
      </bottom>
      <diagonal/>
    </border>
    <border>
      <left/>
      <right style="thin">
        <color indexed="64"/>
      </right>
      <top style="thin">
        <color rgb="FF003300"/>
      </top>
      <bottom style="thin">
        <color indexed="64"/>
      </bottom>
      <diagonal/>
    </border>
    <border>
      <left style="thin">
        <color rgb="FF003300"/>
      </left>
      <right/>
      <top style="thin">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bottom/>
      <diagonal/>
    </border>
    <border>
      <left/>
      <right style="thin">
        <color rgb="FF003300"/>
      </right>
      <top/>
      <bottom/>
      <diagonal/>
    </border>
    <border>
      <left style="thin">
        <color rgb="FF003300"/>
      </left>
      <right/>
      <top/>
      <bottom style="thin">
        <color rgb="FF003300"/>
      </bottom>
      <diagonal/>
    </border>
    <border>
      <left/>
      <right style="thin">
        <color rgb="FF003300"/>
      </right>
      <top/>
      <bottom style="thin">
        <color rgb="FF003300"/>
      </bottom>
      <diagonal/>
    </border>
    <border>
      <left style="thin">
        <color rgb="FF003300"/>
      </left>
      <right style="thin">
        <color indexed="64"/>
      </right>
      <top/>
      <bottom style="thin">
        <color indexed="64"/>
      </bottom>
      <diagonal/>
    </border>
    <border>
      <left/>
      <right style="thin">
        <color rgb="FF003300"/>
      </right>
      <top/>
      <bottom style="thin">
        <color indexed="64"/>
      </bottom>
      <diagonal/>
    </border>
    <border>
      <left style="thin">
        <color rgb="FF003300"/>
      </left>
      <right style="thin">
        <color indexed="64"/>
      </right>
      <top/>
      <bottom/>
      <diagonal/>
    </border>
    <border>
      <left style="thin">
        <color rgb="FF003300"/>
      </left>
      <right style="thin">
        <color indexed="64"/>
      </right>
      <top/>
      <bottom style="thin">
        <color rgb="FF003300"/>
      </bottom>
      <diagonal/>
    </border>
    <border>
      <left/>
      <right style="hair">
        <color theme="1" tint="4.9989318521683403E-2"/>
      </right>
      <top/>
      <bottom style="thin">
        <color rgb="FF003300"/>
      </bottom>
      <diagonal/>
    </border>
    <border>
      <left style="hair">
        <color theme="1" tint="4.9989318521683403E-2"/>
      </left>
      <right style="thin">
        <color indexed="64"/>
      </right>
      <top/>
      <bottom style="thin">
        <color rgb="FF003300"/>
      </bottom>
      <diagonal/>
    </border>
    <border>
      <left style="thin">
        <color rgb="FF003300"/>
      </left>
      <right/>
      <top/>
      <bottom style="thin">
        <color indexed="64"/>
      </bottom>
      <diagonal/>
    </border>
    <border>
      <left style="thin">
        <color rgb="FF003300"/>
      </left>
      <right style="dotted">
        <color indexed="64"/>
      </right>
      <top style="dotted">
        <color indexed="64"/>
      </top>
      <bottom style="dotted">
        <color indexed="64"/>
      </bottom>
      <diagonal/>
    </border>
    <border>
      <left style="dotted">
        <color indexed="64"/>
      </left>
      <right style="thin">
        <color rgb="FF003300"/>
      </right>
      <top style="dotted">
        <color indexed="64"/>
      </top>
      <bottom style="dotted">
        <color indexed="64"/>
      </bottom>
      <diagonal/>
    </border>
    <border>
      <left style="thin">
        <color rgb="FF003300"/>
      </left>
      <right style="dotted">
        <color indexed="64"/>
      </right>
      <top style="dotted">
        <color indexed="64"/>
      </top>
      <bottom style="thin">
        <color rgb="FF003300"/>
      </bottom>
      <diagonal/>
    </border>
    <border>
      <left style="dotted">
        <color indexed="64"/>
      </left>
      <right style="dotted">
        <color indexed="64"/>
      </right>
      <top style="dotted">
        <color indexed="64"/>
      </top>
      <bottom style="thin">
        <color rgb="FF003300"/>
      </bottom>
      <diagonal/>
    </border>
    <border>
      <left style="dotted">
        <color indexed="64"/>
      </left>
      <right style="thin">
        <color rgb="FF003300"/>
      </right>
      <top style="dotted">
        <color indexed="64"/>
      </top>
      <bottom style="thin">
        <color rgb="FF003300"/>
      </bottom>
      <diagonal/>
    </border>
    <border>
      <left style="thin">
        <color indexed="64"/>
      </left>
      <right/>
      <top style="thin">
        <color rgb="FF003300"/>
      </top>
      <bottom style="thin">
        <color rgb="FF003300"/>
      </bottom>
      <diagonal/>
    </border>
    <border>
      <left/>
      <right/>
      <top style="thin">
        <color rgb="FF003300"/>
      </top>
      <bottom style="thin">
        <color rgb="FF003300"/>
      </bottom>
      <diagonal/>
    </border>
    <border>
      <left/>
      <right style="thin">
        <color indexed="64"/>
      </right>
      <top style="thin">
        <color rgb="FF003300"/>
      </top>
      <bottom style="thin">
        <color rgb="FF003300"/>
      </bottom>
      <diagonal/>
    </border>
    <border>
      <left style="thin">
        <color indexed="64"/>
      </left>
      <right/>
      <top/>
      <bottom style="dotted">
        <color rgb="FF003300"/>
      </bottom>
      <diagonal/>
    </border>
    <border>
      <left/>
      <right/>
      <top/>
      <bottom style="dotted">
        <color rgb="FF003300"/>
      </bottom>
      <diagonal/>
    </border>
    <border>
      <left style="thin">
        <color indexed="64"/>
      </left>
      <right/>
      <top style="dotted">
        <color rgb="FF003300"/>
      </top>
      <bottom style="dotted">
        <color rgb="FF003300"/>
      </bottom>
      <diagonal/>
    </border>
    <border>
      <left/>
      <right/>
      <top style="dotted">
        <color rgb="FF003300"/>
      </top>
      <bottom style="dotted">
        <color rgb="FF003300"/>
      </bottom>
      <diagonal/>
    </border>
    <border>
      <left style="thin">
        <color indexed="64"/>
      </left>
      <right/>
      <top style="dotted">
        <color rgb="FF003300"/>
      </top>
      <bottom/>
      <diagonal/>
    </border>
    <border>
      <left/>
      <right/>
      <top style="dotted">
        <color rgb="FF003300"/>
      </top>
      <bottom/>
      <diagonal/>
    </border>
    <border>
      <left style="thin">
        <color indexed="64"/>
      </left>
      <right/>
      <top style="thin">
        <color indexed="64"/>
      </top>
      <bottom style="thin">
        <color indexed="64"/>
      </bottom>
      <diagonal/>
    </border>
    <border>
      <left/>
      <right/>
      <top/>
      <bottom style="hair">
        <color rgb="FF003300"/>
      </bottom>
      <diagonal/>
    </border>
    <border>
      <left/>
      <right/>
      <top style="hair">
        <color rgb="FF003300"/>
      </top>
      <bottom style="hair">
        <color rgb="FF003300"/>
      </bottom>
      <diagonal/>
    </border>
    <border>
      <left style="thin">
        <color indexed="64"/>
      </left>
      <right/>
      <top style="dotted">
        <color rgb="FF003300"/>
      </top>
      <bottom style="hair">
        <color rgb="FF003300"/>
      </bottom>
      <diagonal/>
    </border>
    <border>
      <left/>
      <right style="thin">
        <color rgb="FFFF61B0"/>
      </right>
      <top style="thin">
        <color rgb="FF003300"/>
      </top>
      <bottom style="thin">
        <color rgb="FF003300"/>
      </bottom>
      <diagonal/>
    </border>
    <border>
      <left style="thin">
        <color indexed="64"/>
      </left>
      <right/>
      <top/>
      <bottom style="thin">
        <color indexed="64"/>
      </bottom>
      <diagonal/>
    </border>
    <border>
      <left/>
      <right style="thin">
        <color rgb="FFFF61B0"/>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rgb="FF003300"/>
      </right>
      <top style="dotted">
        <color rgb="FF003300"/>
      </top>
      <bottom style="dotted">
        <color rgb="FF003300"/>
      </bottom>
      <diagonal/>
    </border>
    <border>
      <left style="dotted">
        <color rgb="FF003300"/>
      </left>
      <right style="dotted">
        <color rgb="FF003300"/>
      </right>
      <top style="dotted">
        <color rgb="FF003300"/>
      </top>
      <bottom style="dotted">
        <color rgb="FF003300"/>
      </bottom>
      <diagonal/>
    </border>
    <border>
      <left/>
      <right style="dotted">
        <color rgb="FF003300"/>
      </right>
      <top style="dotted">
        <color rgb="FF003300"/>
      </top>
      <bottom style="dotted">
        <color rgb="FF003300"/>
      </bottom>
      <diagonal/>
    </border>
    <border>
      <left style="dotted">
        <color rgb="FF003300"/>
      </left>
      <right style="dotted">
        <color rgb="FF003300"/>
      </right>
      <top/>
      <bottom style="dotted">
        <color rgb="FF003300"/>
      </bottom>
      <diagonal/>
    </border>
    <border>
      <left style="thin">
        <color indexed="64"/>
      </left>
      <right/>
      <top style="thin">
        <color rgb="FF003300"/>
      </top>
      <bottom/>
      <diagonal/>
    </border>
    <border>
      <left/>
      <right/>
      <top style="thin">
        <color indexed="64"/>
      </top>
      <bottom style="thin">
        <color rgb="FF003300"/>
      </bottom>
      <diagonal/>
    </border>
    <border>
      <left style="thin">
        <color indexed="64"/>
      </left>
      <right/>
      <top style="thin">
        <color indexed="64"/>
      </top>
      <bottom style="thin">
        <color rgb="FF003300"/>
      </bottom>
      <diagonal/>
    </border>
    <border>
      <left style="thin">
        <color indexed="64"/>
      </left>
      <right/>
      <top style="thin">
        <color rgb="FF003300"/>
      </top>
      <bottom style="dotted">
        <color rgb="FF003300"/>
      </bottom>
      <diagonal/>
    </border>
    <border>
      <left style="dashed">
        <color indexed="64"/>
      </left>
      <right style="dashed">
        <color indexed="64"/>
      </right>
      <top style="dashed">
        <color indexed="64"/>
      </top>
      <bottom style="dashed">
        <color indexed="64"/>
      </bottom>
      <diagonal/>
    </border>
    <border>
      <left/>
      <right style="thin">
        <color rgb="FFFF61B0"/>
      </right>
      <top style="thin">
        <color indexed="64"/>
      </top>
      <bottom style="dashed">
        <color indexed="64"/>
      </bottom>
      <diagonal/>
    </border>
    <border>
      <left/>
      <right style="thin">
        <color rgb="FFFF61B0"/>
      </right>
      <top style="dashed">
        <color indexed="64"/>
      </top>
      <bottom style="dashed">
        <color indexed="64"/>
      </bottom>
      <diagonal/>
    </border>
    <border>
      <left style="thin">
        <color rgb="FFFF61B0"/>
      </left>
      <right style="dashed">
        <color indexed="64"/>
      </right>
      <top style="thin">
        <color indexed="64"/>
      </top>
      <bottom style="dashed">
        <color indexed="64"/>
      </bottom>
      <diagonal/>
    </border>
    <border>
      <left style="thin">
        <color rgb="FFFF61B0"/>
      </left>
      <right style="dashed">
        <color indexed="64"/>
      </right>
      <top style="dashed">
        <color indexed="64"/>
      </top>
      <bottom style="dashed">
        <color indexed="64"/>
      </bottom>
      <diagonal/>
    </border>
    <border>
      <left style="thin">
        <color rgb="FFFF61B0"/>
      </left>
      <right style="dashed">
        <color indexed="64"/>
      </right>
      <top/>
      <bottom style="thin">
        <color rgb="FFFF61B0"/>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thin">
        <color rgb="FFFF61B0"/>
      </bottom>
      <diagonal/>
    </border>
  </borders>
  <cellStyleXfs count="90">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9" borderId="9" applyNumberFormat="0" applyFont="0" applyAlignment="0" applyProtection="0"/>
    <xf numFmtId="0" fontId="19" fillId="9" borderId="9" applyNumberFormat="0" applyFont="0" applyAlignment="0" applyProtection="0"/>
    <xf numFmtId="43" fontId="19" fillId="0" borderId="0" applyFont="0" applyFill="0" applyBorder="0" applyAlignment="0" applyProtection="0"/>
    <xf numFmtId="0" fontId="20" fillId="0" borderId="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5" applyNumberFormat="0" applyAlignment="0" applyProtection="0"/>
    <xf numFmtId="0" fontId="27" fillId="7" borderId="6" applyNumberFormat="0" applyAlignment="0" applyProtection="0"/>
    <xf numFmtId="0" fontId="28" fillId="7" borderId="5" applyNumberFormat="0" applyAlignment="0" applyProtection="0"/>
    <xf numFmtId="0" fontId="29" fillId="0" borderId="7" applyNumberFormat="0" applyFill="0" applyAlignment="0" applyProtection="0"/>
    <xf numFmtId="0" fontId="30" fillId="8" borderId="8"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56" fillId="0" borderId="0" applyNumberFormat="0" applyFill="0" applyBorder="0" applyAlignment="0" applyProtection="0"/>
  </cellStyleXfs>
  <cellXfs count="351">
    <xf numFmtId="0" fontId="0" fillId="0" borderId="0" xfId="0"/>
    <xf numFmtId="14" fontId="0" fillId="0" borderId="0" xfId="0" applyNumberFormat="1"/>
    <xf numFmtId="10" fontId="0" fillId="0" borderId="0" xfId="0" applyNumberFormat="1"/>
    <xf numFmtId="0" fontId="0" fillId="34" borderId="0" xfId="0" applyFill="1"/>
    <xf numFmtId="0" fontId="36" fillId="0" borderId="11" xfId="0" applyFont="1" applyBorder="1"/>
    <xf numFmtId="0" fontId="36" fillId="0" borderId="12" xfId="0" applyFont="1" applyBorder="1"/>
    <xf numFmtId="43" fontId="37" fillId="35" borderId="11" xfId="6" applyFont="1" applyFill="1" applyBorder="1" applyAlignment="1">
      <alignment horizontal="right"/>
    </xf>
    <xf numFmtId="0" fontId="0" fillId="0" borderId="13" xfId="0" applyBorder="1"/>
    <xf numFmtId="14" fontId="0" fillId="0" borderId="13" xfId="0" applyNumberFormat="1" applyBorder="1"/>
    <xf numFmtId="2" fontId="0" fillId="0" borderId="0" xfId="0" applyNumberFormat="1"/>
    <xf numFmtId="0" fontId="0" fillId="0" borderId="19" xfId="0" applyBorder="1"/>
    <xf numFmtId="0" fontId="0" fillId="0" borderId="21" xfId="0" applyBorder="1"/>
    <xf numFmtId="0" fontId="0" fillId="0" borderId="14" xfId="0" applyBorder="1" applyAlignment="1">
      <alignment horizontal="center"/>
    </xf>
    <xf numFmtId="0" fontId="0" fillId="0" borderId="23" xfId="0" applyBorder="1"/>
    <xf numFmtId="0" fontId="18" fillId="0" borderId="0" xfId="0" applyFont="1"/>
    <xf numFmtId="0" fontId="0" fillId="36" borderId="21" xfId="0" applyFill="1" applyBorder="1"/>
    <xf numFmtId="0" fontId="0" fillId="0" borderId="27" xfId="0" applyBorder="1"/>
    <xf numFmtId="10" fontId="0" fillId="0" borderId="0" xfId="0" applyNumberFormat="1" applyAlignment="1">
      <alignment horizontal="center"/>
    </xf>
    <xf numFmtId="10" fontId="0" fillId="0" borderId="22" xfId="0" applyNumberFormat="1" applyBorder="1" applyAlignment="1">
      <alignment horizontal="center"/>
    </xf>
    <xf numFmtId="10" fontId="0" fillId="0" borderId="24" xfId="0" applyNumberFormat="1" applyBorder="1" applyAlignment="1">
      <alignment horizontal="center"/>
    </xf>
    <xf numFmtId="10" fontId="0" fillId="0" borderId="25" xfId="0" applyNumberForma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0" fillId="0" borderId="20" xfId="0" applyBorder="1" applyAlignment="1">
      <alignment horizontal="center"/>
    </xf>
    <xf numFmtId="2" fontId="0" fillId="36" borderId="0" xfId="0" applyNumberFormat="1" applyFill="1" applyAlignment="1">
      <alignment horizontal="center"/>
    </xf>
    <xf numFmtId="10" fontId="0" fillId="36" borderId="0" xfId="0" applyNumberFormat="1" applyFill="1" applyAlignment="1">
      <alignment horizontal="center"/>
    </xf>
    <xf numFmtId="10" fontId="0" fillId="36" borderId="22" xfId="0" applyNumberFormat="1" applyFill="1" applyBorder="1" applyAlignment="1">
      <alignment horizontal="center"/>
    </xf>
    <xf numFmtId="2" fontId="0" fillId="0" borderId="0" xfId="0" applyNumberFormat="1" applyAlignment="1">
      <alignment horizontal="center"/>
    </xf>
    <xf numFmtId="2" fontId="0" fillId="0" borderId="24" xfId="0" applyNumberFormat="1" applyBorder="1" applyAlignment="1">
      <alignment horizontal="center"/>
    </xf>
    <xf numFmtId="0" fontId="0" fillId="0" borderId="22" xfId="0" applyBorder="1"/>
    <xf numFmtId="0" fontId="0" fillId="0" borderId="28" xfId="0" applyBorder="1"/>
    <xf numFmtId="0" fontId="0" fillId="0" borderId="24" xfId="0" applyBorder="1"/>
    <xf numFmtId="0" fontId="0" fillId="0" borderId="25" xfId="0" applyBorder="1"/>
    <xf numFmtId="14" fontId="0" fillId="0" borderId="15" xfId="0" applyNumberFormat="1" applyBorder="1"/>
    <xf numFmtId="4" fontId="0" fillId="0" borderId="15" xfId="0" applyNumberFormat="1" applyBorder="1"/>
    <xf numFmtId="0" fontId="0" fillId="0" borderId="15" xfId="0" applyBorder="1"/>
    <xf numFmtId="0" fontId="38" fillId="0" borderId="0" xfId="0" applyFont="1"/>
    <xf numFmtId="0" fontId="39" fillId="0" borderId="0" xfId="0" applyFont="1"/>
    <xf numFmtId="0" fontId="40" fillId="0" borderId="0" xfId="0" applyFont="1"/>
    <xf numFmtId="10" fontId="37" fillId="37" borderId="1" xfId="5" applyNumberFormat="1" applyFont="1" applyFill="1" applyBorder="1" applyAlignment="1" applyProtection="1">
      <alignment horizontal="center"/>
      <protection locked="0" hidden="1"/>
    </xf>
    <xf numFmtId="0" fontId="2" fillId="0" borderId="1" xfId="0" applyFont="1" applyBorder="1" applyProtection="1">
      <protection locked="0" hidden="1"/>
    </xf>
    <xf numFmtId="10" fontId="37" fillId="0" borderId="0" xfId="5" applyNumberFormat="1" applyFont="1" applyFill="1" applyBorder="1" applyAlignment="1" applyProtection="1">
      <alignment horizontal="center"/>
      <protection locked="0" hidden="1"/>
    </xf>
    <xf numFmtId="0" fontId="0" fillId="0" borderId="0" xfId="0" applyProtection="1">
      <protection locked="0" hidden="1"/>
    </xf>
    <xf numFmtId="10" fontId="0" fillId="0" borderId="0" xfId="0" applyNumberFormat="1" applyProtection="1">
      <protection locked="0" hidden="1"/>
    </xf>
    <xf numFmtId="0" fontId="0" fillId="0" borderId="0" xfId="0" applyProtection="1">
      <protection hidden="1"/>
    </xf>
    <xf numFmtId="0" fontId="0" fillId="0" borderId="35" xfId="0" applyBorder="1" applyProtection="1">
      <protection hidden="1"/>
    </xf>
    <xf numFmtId="0" fontId="17" fillId="0" borderId="13" xfId="0" applyFont="1" applyBorder="1" applyProtection="1">
      <protection hidden="1"/>
    </xf>
    <xf numFmtId="0" fontId="17" fillId="0" borderId="13"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17" fillId="0" borderId="36" xfId="0" applyFont="1" applyBorder="1" applyAlignment="1" applyProtection="1">
      <alignment horizontal="center"/>
      <protection hidden="1"/>
    </xf>
    <xf numFmtId="0" fontId="0" fillId="0" borderId="34" xfId="0" applyBorder="1" applyProtection="1">
      <protection hidden="1"/>
    </xf>
    <xf numFmtId="0" fontId="0" fillId="36" borderId="37" xfId="0" applyFill="1" applyBorder="1" applyAlignment="1" applyProtection="1">
      <alignment horizontal="center"/>
      <protection hidden="1"/>
    </xf>
    <xf numFmtId="0" fontId="0" fillId="36" borderId="0" xfId="0" applyFill="1" applyProtection="1">
      <protection hidden="1"/>
    </xf>
    <xf numFmtId="2" fontId="0" fillId="36" borderId="0" xfId="0" applyNumberFormat="1" applyFill="1" applyAlignment="1" applyProtection="1">
      <alignment horizontal="center"/>
      <protection hidden="1"/>
    </xf>
    <xf numFmtId="10" fontId="17" fillId="36" borderId="0" xfId="0" applyNumberFormat="1" applyFont="1" applyFill="1" applyAlignment="1" applyProtection="1">
      <alignment horizontal="center"/>
      <protection hidden="1"/>
    </xf>
    <xf numFmtId="10" fontId="0" fillId="36" borderId="38" xfId="0" applyNumberFormat="1" applyFill="1" applyBorder="1" applyAlignment="1" applyProtection="1">
      <alignment horizontal="center"/>
      <protection hidden="1"/>
    </xf>
    <xf numFmtId="0" fontId="0" fillId="0" borderId="37" xfId="0" applyBorder="1" applyAlignment="1" applyProtection="1">
      <alignment horizontal="center"/>
      <protection hidden="1"/>
    </xf>
    <xf numFmtId="2" fontId="0" fillId="0" borderId="0" xfId="0" applyNumberFormat="1" applyAlignment="1" applyProtection="1">
      <alignment horizontal="center"/>
      <protection hidden="1"/>
    </xf>
    <xf numFmtId="10" fontId="17" fillId="0" borderId="0" xfId="0" applyNumberFormat="1" applyFont="1" applyAlignment="1" applyProtection="1">
      <alignment horizontal="center"/>
      <protection hidden="1"/>
    </xf>
    <xf numFmtId="10" fontId="0" fillId="0" borderId="38" xfId="0" applyNumberFormat="1" applyBorder="1" applyAlignment="1" applyProtection="1">
      <alignment horizontal="center"/>
      <protection hidden="1"/>
    </xf>
    <xf numFmtId="0" fontId="0" fillId="37" borderId="26" xfId="0" applyFill="1" applyBorder="1"/>
    <xf numFmtId="0" fontId="0" fillId="37" borderId="27" xfId="0" applyFill="1" applyBorder="1"/>
    <xf numFmtId="43" fontId="44" fillId="0" borderId="1" xfId="1" applyFont="1" applyFill="1" applyBorder="1" applyAlignment="1" applyProtection="1">
      <alignment horizontal="right" vertical="center"/>
      <protection locked="0" hidden="1"/>
    </xf>
    <xf numFmtId="10" fontId="42" fillId="0" borderId="29" xfId="5" applyNumberFormat="1" applyFont="1" applyFill="1" applyBorder="1" applyAlignment="1" applyProtection="1">
      <alignment horizontal="center"/>
      <protection locked="0" hidden="1"/>
    </xf>
    <xf numFmtId="10" fontId="42" fillId="0" borderId="33" xfId="5" applyNumberFormat="1" applyFont="1" applyFill="1" applyBorder="1" applyAlignment="1" applyProtection="1">
      <alignment horizontal="center"/>
      <protection locked="0" hidden="1"/>
    </xf>
    <xf numFmtId="0" fontId="0" fillId="36" borderId="35" xfId="0" applyFill="1" applyBorder="1" applyProtection="1">
      <protection hidden="1"/>
    </xf>
    <xf numFmtId="0" fontId="17" fillId="36" borderId="13" xfId="0" applyFont="1" applyFill="1" applyBorder="1" applyProtection="1">
      <protection hidden="1"/>
    </xf>
    <xf numFmtId="0" fontId="0" fillId="36" borderId="13" xfId="0" applyFill="1" applyBorder="1" applyProtection="1">
      <protection hidden="1"/>
    </xf>
    <xf numFmtId="0" fontId="17" fillId="36" borderId="36" xfId="0" applyFont="1" applyFill="1" applyBorder="1" applyAlignment="1" applyProtection="1">
      <alignment horizontal="right"/>
      <protection hidden="1"/>
    </xf>
    <xf numFmtId="14" fontId="45" fillId="0" borderId="0" xfId="0" applyNumberFormat="1" applyFont="1"/>
    <xf numFmtId="4" fontId="0" fillId="0" borderId="0" xfId="0" applyNumberFormat="1"/>
    <xf numFmtId="4" fontId="2" fillId="0" borderId="1" xfId="0" applyNumberFormat="1" applyFont="1" applyBorder="1" applyAlignment="1" applyProtection="1">
      <alignment horizontal="right"/>
      <protection locked="0" hidden="1"/>
    </xf>
    <xf numFmtId="165" fontId="2" fillId="0" borderId="1" xfId="0" applyNumberFormat="1" applyFont="1" applyBorder="1" applyAlignment="1" applyProtection="1">
      <alignment horizontal="right"/>
      <protection locked="0" hidden="1"/>
    </xf>
    <xf numFmtId="164" fontId="2" fillId="0" borderId="1" xfId="0" applyNumberFormat="1" applyFont="1" applyBorder="1" applyAlignment="1" applyProtection="1">
      <alignment horizontal="right"/>
      <protection locked="0" hidden="1"/>
    </xf>
    <xf numFmtId="10" fontId="2" fillId="0" borderId="1" xfId="0" applyNumberFormat="1" applyFont="1" applyBorder="1" applyAlignment="1" applyProtection="1">
      <alignment horizontal="right"/>
      <protection locked="0" hidden="1"/>
    </xf>
    <xf numFmtId="3" fontId="37" fillId="0" borderId="40" xfId="0" applyNumberFormat="1" applyFont="1" applyBorder="1" applyAlignment="1">
      <alignment horizontal="center" vertical="top"/>
    </xf>
    <xf numFmtId="0" fontId="37" fillId="0" borderId="42" xfId="0" applyFont="1" applyBorder="1"/>
    <xf numFmtId="2" fontId="36" fillId="36" borderId="40" xfId="0" applyNumberFormat="1" applyFont="1" applyFill="1" applyBorder="1" applyAlignment="1">
      <alignment horizontal="center" vertical="top"/>
    </xf>
    <xf numFmtId="0" fontId="37" fillId="36" borderId="41" xfId="0" applyFont="1" applyFill="1" applyBorder="1"/>
    <xf numFmtId="0" fontId="37" fillId="36" borderId="42" xfId="0" applyFont="1" applyFill="1" applyBorder="1"/>
    <xf numFmtId="3" fontId="37" fillId="36" borderId="42" xfId="0" applyNumberFormat="1" applyFont="1" applyFill="1" applyBorder="1"/>
    <xf numFmtId="0" fontId="37" fillId="36" borderId="13" xfId="0" applyFont="1" applyFill="1" applyBorder="1"/>
    <xf numFmtId="3" fontId="37" fillId="36" borderId="13" xfId="0" applyNumberFormat="1" applyFont="1" applyFill="1" applyBorder="1"/>
    <xf numFmtId="10" fontId="37" fillId="0" borderId="42" xfId="0" applyNumberFormat="1" applyFont="1" applyBorder="1"/>
    <xf numFmtId="4" fontId="37" fillId="0" borderId="42" xfId="0" applyNumberFormat="1" applyFont="1" applyBorder="1"/>
    <xf numFmtId="0" fontId="36" fillId="36" borderId="41" xfId="0" applyFont="1" applyFill="1" applyBorder="1"/>
    <xf numFmtId="10" fontId="36" fillId="0" borderId="42" xfId="0" applyNumberFormat="1" applyFont="1" applyBorder="1"/>
    <xf numFmtId="4" fontId="36" fillId="0" borderId="42" xfId="0" applyNumberFormat="1" applyFont="1" applyBorder="1"/>
    <xf numFmtId="3" fontId="36" fillId="36" borderId="13" xfId="0" applyNumberFormat="1" applyFont="1" applyFill="1" applyBorder="1"/>
    <xf numFmtId="167" fontId="43" fillId="0" borderId="31" xfId="0" applyNumberFormat="1" applyFont="1" applyBorder="1" applyAlignment="1" applyProtection="1">
      <alignment vertical="center" wrapText="1"/>
      <protection locked="0" hidden="1"/>
    </xf>
    <xf numFmtId="167" fontId="48" fillId="0" borderId="0" xfId="0" applyNumberFormat="1" applyFont="1" applyAlignment="1" applyProtection="1">
      <alignment vertical="center" wrapText="1"/>
      <protection locked="0" hidden="1"/>
    </xf>
    <xf numFmtId="167" fontId="43" fillId="0" borderId="0" xfId="0" applyNumberFormat="1" applyFont="1" applyAlignment="1" applyProtection="1">
      <alignment horizontal="right" vertical="center" wrapText="1"/>
      <protection locked="0" hidden="1"/>
    </xf>
    <xf numFmtId="164" fontId="49" fillId="0" borderId="1" xfId="1" applyNumberFormat="1" applyFont="1" applyFill="1" applyBorder="1" applyAlignment="1" applyProtection="1">
      <alignment horizontal="right" vertical="center" wrapText="1"/>
      <protection locked="0" hidden="1"/>
    </xf>
    <xf numFmtId="43" fontId="49" fillId="0" borderId="1" xfId="1" applyFont="1" applyFill="1" applyBorder="1" applyAlignment="1" applyProtection="1">
      <alignment horizontal="right" vertical="center"/>
      <protection locked="0" hidden="1"/>
    </xf>
    <xf numFmtId="10" fontId="42" fillId="0" borderId="43" xfId="5" applyNumberFormat="1" applyFont="1" applyFill="1" applyBorder="1" applyAlignment="1" applyProtection="1">
      <alignment horizontal="center"/>
      <protection locked="0" hidden="1"/>
    </xf>
    <xf numFmtId="167" fontId="43" fillId="0" borderId="44" xfId="0" applyNumberFormat="1" applyFont="1" applyBorder="1" applyAlignment="1" applyProtection="1">
      <alignment horizontal="right" vertical="center" wrapText="1"/>
      <protection locked="0" hidden="1"/>
    </xf>
    <xf numFmtId="0" fontId="49" fillId="0" borderId="46" xfId="0" applyFont="1" applyBorder="1" applyAlignment="1" applyProtection="1">
      <alignment vertical="center" wrapText="1"/>
      <protection locked="0" hidden="1"/>
    </xf>
    <xf numFmtId="10" fontId="44" fillId="0" borderId="46" xfId="1" applyNumberFormat="1" applyFont="1" applyFill="1" applyBorder="1" applyAlignment="1" applyProtection="1">
      <alignment horizontal="right" vertical="center" wrapText="1"/>
      <protection locked="0" hidden="1"/>
    </xf>
    <xf numFmtId="10" fontId="44" fillId="0" borderId="46" xfId="1" applyNumberFormat="1" applyFont="1" applyFill="1" applyBorder="1" applyAlignment="1" applyProtection="1">
      <alignment horizontal="right" vertical="center"/>
      <protection locked="0" hidden="1"/>
    </xf>
    <xf numFmtId="10" fontId="35" fillId="0" borderId="1" xfId="0" applyNumberFormat="1" applyFont="1" applyBorder="1" applyAlignment="1" applyProtection="1">
      <alignment horizontal="right"/>
      <protection locked="0" hidden="1"/>
    </xf>
    <xf numFmtId="0" fontId="0" fillId="0" borderId="49" xfId="0" applyBorder="1" applyProtection="1">
      <protection hidden="1"/>
    </xf>
    <xf numFmtId="0" fontId="0" fillId="0" borderId="50" xfId="0" applyBorder="1" applyProtection="1">
      <protection hidden="1"/>
    </xf>
    <xf numFmtId="0" fontId="0" fillId="0" borderId="52" xfId="0" applyBorder="1" applyProtection="1">
      <protection hidden="1"/>
    </xf>
    <xf numFmtId="0" fontId="0" fillId="0" borderId="54" xfId="0" applyBorder="1" applyProtection="1">
      <protection hidden="1"/>
    </xf>
    <xf numFmtId="0" fontId="0" fillId="0" borderId="44" xfId="0" applyBorder="1" applyProtection="1">
      <protection hidden="1"/>
    </xf>
    <xf numFmtId="0" fontId="0" fillId="36" borderId="56" xfId="0" applyFill="1" applyBorder="1" applyProtection="1">
      <protection hidden="1"/>
    </xf>
    <xf numFmtId="0" fontId="17" fillId="36" borderId="57" xfId="0" applyFont="1" applyFill="1" applyBorder="1" applyAlignment="1" applyProtection="1">
      <alignment horizontal="right"/>
      <protection hidden="1"/>
    </xf>
    <xf numFmtId="0" fontId="0" fillId="0" borderId="56" xfId="0" applyBorder="1" applyProtection="1">
      <protection hidden="1"/>
    </xf>
    <xf numFmtId="0" fontId="17" fillId="0" borderId="57" xfId="0" applyFont="1" applyBorder="1" applyAlignment="1" applyProtection="1">
      <alignment horizontal="center"/>
      <protection hidden="1"/>
    </xf>
    <xf numFmtId="0" fontId="0" fillId="36" borderId="58" xfId="0" applyFill="1" applyBorder="1" applyAlignment="1" applyProtection="1">
      <alignment horizontal="center"/>
      <protection hidden="1"/>
    </xf>
    <xf numFmtId="10" fontId="0" fillId="36" borderId="53" xfId="0" applyNumberFormat="1" applyFill="1" applyBorder="1" applyAlignment="1" applyProtection="1">
      <alignment horizontal="center"/>
      <protection hidden="1"/>
    </xf>
    <xf numFmtId="0" fontId="0" fillId="0" borderId="58" xfId="0" applyBorder="1" applyAlignment="1" applyProtection="1">
      <alignment horizontal="center"/>
      <protection hidden="1"/>
    </xf>
    <xf numFmtId="10" fontId="0" fillId="0" borderId="53" xfId="0" applyNumberFormat="1" applyBorder="1" applyAlignment="1" applyProtection="1">
      <alignment horizontal="center"/>
      <protection hidden="1"/>
    </xf>
    <xf numFmtId="0" fontId="0" fillId="0" borderId="59" xfId="0" applyBorder="1" applyAlignment="1" applyProtection="1">
      <alignment horizontal="center"/>
      <protection hidden="1"/>
    </xf>
    <xf numFmtId="2" fontId="0" fillId="0" borderId="44" xfId="0" applyNumberFormat="1" applyBorder="1" applyAlignment="1" applyProtection="1">
      <alignment horizontal="center"/>
      <protection hidden="1"/>
    </xf>
    <xf numFmtId="10" fontId="17" fillId="0" borderId="44" xfId="0" applyNumberFormat="1" applyFont="1" applyBorder="1" applyAlignment="1" applyProtection="1">
      <alignment horizontal="center"/>
      <protection hidden="1"/>
    </xf>
    <xf numFmtId="10" fontId="0" fillId="0" borderId="60" xfId="0" applyNumberFormat="1" applyBorder="1" applyAlignment="1" applyProtection="1">
      <alignment horizontal="center"/>
      <protection hidden="1"/>
    </xf>
    <xf numFmtId="0" fontId="0" fillId="0" borderId="61" xfId="0" applyBorder="1" applyAlignment="1" applyProtection="1">
      <alignment horizontal="center"/>
      <protection hidden="1"/>
    </xf>
    <xf numFmtId="10" fontId="0" fillId="0" borderId="55" xfId="0" applyNumberFormat="1" applyBorder="1" applyAlignment="1" applyProtection="1">
      <alignment horizontal="center"/>
      <protection hidden="1"/>
    </xf>
    <xf numFmtId="0" fontId="17" fillId="38" borderId="52" xfId="0" applyFont="1" applyFill="1" applyBorder="1" applyAlignment="1">
      <alignment horizontal="left"/>
    </xf>
    <xf numFmtId="0" fontId="17" fillId="38" borderId="0" xfId="0" applyFont="1" applyFill="1" applyAlignment="1">
      <alignment horizontal="center"/>
    </xf>
    <xf numFmtId="0" fontId="17" fillId="38" borderId="53" xfId="0" applyFont="1" applyFill="1" applyBorder="1" applyAlignment="1">
      <alignment horizontal="center"/>
    </xf>
    <xf numFmtId="0" fontId="36" fillId="36" borderId="63" xfId="0" applyFont="1" applyFill="1" applyBorder="1" applyAlignment="1">
      <alignment horizontal="left" vertical="top"/>
    </xf>
    <xf numFmtId="10" fontId="36" fillId="36" borderId="64" xfId="0" applyNumberFormat="1" applyFont="1" applyFill="1" applyBorder="1" applyAlignment="1">
      <alignment horizontal="center" vertical="top"/>
    </xf>
    <xf numFmtId="0" fontId="36" fillId="36" borderId="65" xfId="0" applyFont="1" applyFill="1" applyBorder="1" applyAlignment="1">
      <alignment horizontal="left" vertical="top"/>
    </xf>
    <xf numFmtId="3" fontId="37" fillId="0" borderId="66" xfId="0" applyNumberFormat="1" applyFont="1" applyBorder="1" applyAlignment="1">
      <alignment horizontal="center" vertical="top"/>
    </xf>
    <xf numFmtId="2" fontId="36" fillId="36" borderId="66" xfId="0" applyNumberFormat="1" applyFont="1" applyFill="1" applyBorder="1" applyAlignment="1">
      <alignment horizontal="center" vertical="top"/>
    </xf>
    <xf numFmtId="10" fontId="36" fillId="36" borderId="67" xfId="0" applyNumberFormat="1" applyFont="1" applyFill="1" applyBorder="1" applyAlignment="1">
      <alignment horizontal="center" vertical="top"/>
    </xf>
    <xf numFmtId="0" fontId="52" fillId="0" borderId="49" xfId="0" applyFont="1" applyBorder="1"/>
    <xf numFmtId="167" fontId="46" fillId="0" borderId="52" xfId="0" applyNumberFormat="1" applyFont="1" applyBorder="1" applyAlignment="1" applyProtection="1">
      <alignment vertical="center" wrapText="1"/>
      <protection locked="0" hidden="1"/>
    </xf>
    <xf numFmtId="167" fontId="46" fillId="0" borderId="62" xfId="0" applyNumberFormat="1" applyFont="1" applyBorder="1" applyAlignment="1" applyProtection="1">
      <alignment vertical="center" wrapText="1"/>
      <protection locked="0" hidden="1"/>
    </xf>
    <xf numFmtId="0" fontId="49" fillId="2" borderId="39" xfId="0" applyFont="1" applyFill="1" applyBorder="1" applyAlignment="1" applyProtection="1">
      <alignment horizontal="right" vertical="center" wrapText="1"/>
      <protection locked="0" hidden="1"/>
    </xf>
    <xf numFmtId="166" fontId="49" fillId="2" borderId="39" xfId="1" applyNumberFormat="1" applyFont="1" applyFill="1" applyBorder="1" applyAlignment="1" applyProtection="1">
      <alignment horizontal="right" vertical="center" wrapText="1"/>
      <protection locked="0" hidden="1"/>
    </xf>
    <xf numFmtId="43" fontId="49" fillId="2" borderId="39" xfId="1" applyFont="1" applyFill="1" applyBorder="1" applyAlignment="1" applyProtection="1">
      <alignment horizontal="right" vertical="center" wrapText="1"/>
      <protection locked="0" hidden="1"/>
    </xf>
    <xf numFmtId="2" fontId="37" fillId="0" borderId="40" xfId="0" applyNumberFormat="1" applyFont="1" applyBorder="1" applyAlignment="1">
      <alignment horizontal="center" vertical="top"/>
    </xf>
    <xf numFmtId="2" fontId="37" fillId="0" borderId="66" xfId="0" applyNumberFormat="1" applyFont="1" applyBorder="1" applyAlignment="1">
      <alignment horizontal="center" vertical="top"/>
    </xf>
    <xf numFmtId="43" fontId="53" fillId="0" borderId="0" xfId="1" applyFont="1" applyFill="1" applyAlignment="1">
      <alignment horizontal="center"/>
    </xf>
    <xf numFmtId="15" fontId="54" fillId="0" borderId="0" xfId="0" applyNumberFormat="1" applyFont="1"/>
    <xf numFmtId="43" fontId="55" fillId="0" borderId="0" xfId="1" applyFont="1" applyFill="1" applyAlignment="1">
      <alignment horizontal="center"/>
    </xf>
    <xf numFmtId="15" fontId="37" fillId="0" borderId="0" xfId="0" applyNumberFormat="1" applyFont="1"/>
    <xf numFmtId="0" fontId="0" fillId="0" borderId="29" xfId="0" applyBorder="1"/>
    <xf numFmtId="0" fontId="0" fillId="0" borderId="31" xfId="0" applyBorder="1"/>
    <xf numFmtId="0" fontId="58" fillId="0" borderId="31" xfId="0" applyFont="1" applyBorder="1" applyAlignment="1">
      <alignment vertical="center" wrapText="1"/>
    </xf>
    <xf numFmtId="0" fontId="0" fillId="0" borderId="33" xfId="0" applyBorder="1"/>
    <xf numFmtId="0" fontId="58" fillId="0" borderId="0" xfId="0" applyFont="1" applyAlignment="1">
      <alignment vertical="center" wrapText="1"/>
    </xf>
    <xf numFmtId="0" fontId="59" fillId="0" borderId="68" xfId="0" applyFont="1" applyBorder="1"/>
    <xf numFmtId="0" fontId="52" fillId="0" borderId="69" xfId="0" applyFont="1" applyBorder="1"/>
    <xf numFmtId="0" fontId="0" fillId="0" borderId="69" xfId="0" applyBorder="1"/>
    <xf numFmtId="0" fontId="59" fillId="0" borderId="69" xfId="0" applyFont="1" applyBorder="1"/>
    <xf numFmtId="0" fontId="0" fillId="0" borderId="70" xfId="0" applyBorder="1"/>
    <xf numFmtId="0" fontId="59" fillId="39" borderId="68" xfId="0" applyFont="1" applyFill="1" applyBorder="1"/>
    <xf numFmtId="0" fontId="59" fillId="39" borderId="69" xfId="0" applyFont="1" applyFill="1" applyBorder="1" applyAlignment="1">
      <alignment horizontal="center"/>
    </xf>
    <xf numFmtId="0" fontId="0" fillId="0" borderId="32" xfId="0" applyBorder="1"/>
    <xf numFmtId="0" fontId="59" fillId="0" borderId="71" xfId="0" applyFont="1" applyBorder="1"/>
    <xf numFmtId="3" fontId="52" fillId="0" borderId="72" xfId="0" applyNumberFormat="1" applyFont="1" applyBorder="1" applyAlignment="1">
      <alignment horizontal="center"/>
    </xf>
    <xf numFmtId="10" fontId="52" fillId="0" borderId="72" xfId="0" applyNumberFormat="1" applyFont="1" applyBorder="1" applyAlignment="1">
      <alignment horizontal="center"/>
    </xf>
    <xf numFmtId="0" fontId="60" fillId="0" borderId="0" xfId="0" applyFont="1"/>
    <xf numFmtId="10" fontId="60" fillId="0" borderId="0" xfId="0" applyNumberFormat="1" applyFont="1" applyAlignment="1">
      <alignment horizontal="center"/>
    </xf>
    <xf numFmtId="0" fontId="59" fillId="0" borderId="73" xfId="0" applyFont="1" applyBorder="1"/>
    <xf numFmtId="4" fontId="52" fillId="0" borderId="74" xfId="0" applyNumberFormat="1" applyFont="1" applyBorder="1" applyAlignment="1">
      <alignment horizontal="center"/>
    </xf>
    <xf numFmtId="10" fontId="52" fillId="0" borderId="74" xfId="0" applyNumberFormat="1" applyFont="1" applyBorder="1" applyAlignment="1">
      <alignment horizontal="center"/>
    </xf>
    <xf numFmtId="168" fontId="52" fillId="0" borderId="74" xfId="0" applyNumberFormat="1" applyFont="1" applyBorder="1" applyAlignment="1">
      <alignment horizontal="center"/>
    </xf>
    <xf numFmtId="0" fontId="52" fillId="0" borderId="74" xfId="0" applyFont="1" applyBorder="1" applyAlignment="1">
      <alignment horizontal="center"/>
    </xf>
    <xf numFmtId="0" fontId="61" fillId="0" borderId="0" xfId="0" applyFont="1" applyAlignment="1">
      <alignment horizontal="left"/>
    </xf>
    <xf numFmtId="4" fontId="52" fillId="0" borderId="72" xfId="0" applyNumberFormat="1" applyFont="1" applyBorder="1" applyAlignment="1">
      <alignment horizontal="center"/>
    </xf>
    <xf numFmtId="0" fontId="59" fillId="0" borderId="75" xfId="0" applyFont="1" applyBorder="1"/>
    <xf numFmtId="3" fontId="52" fillId="0" borderId="76" xfId="0" applyNumberFormat="1" applyFont="1" applyBorder="1" applyAlignment="1">
      <alignment horizontal="center"/>
    </xf>
    <xf numFmtId="0" fontId="17" fillId="37" borderId="77" xfId="0" applyFont="1" applyFill="1" applyBorder="1"/>
    <xf numFmtId="0" fontId="17" fillId="37" borderId="14" xfId="0" applyFont="1" applyFill="1" applyBorder="1"/>
    <xf numFmtId="0" fontId="59" fillId="0" borderId="33" xfId="0" applyFont="1" applyBorder="1"/>
    <xf numFmtId="0" fontId="0" fillId="0" borderId="78" xfId="0" applyBorder="1"/>
    <xf numFmtId="10" fontId="0" fillId="0" borderId="78" xfId="0" applyNumberFormat="1" applyBorder="1" applyAlignment="1">
      <alignment horizontal="center"/>
    </xf>
    <xf numFmtId="0" fontId="0" fillId="0" borderId="79" xfId="0" applyBorder="1"/>
    <xf numFmtId="10" fontId="0" fillId="0" borderId="79" xfId="0" applyNumberFormat="1" applyBorder="1" applyAlignment="1">
      <alignment horizontal="center"/>
    </xf>
    <xf numFmtId="0" fontId="59" fillId="0" borderId="80" xfId="0" applyFont="1" applyBorder="1"/>
    <xf numFmtId="0" fontId="0" fillId="0" borderId="79" xfId="0" applyBorder="1" applyAlignment="1">
      <alignment horizontal="center"/>
    </xf>
    <xf numFmtId="0" fontId="62" fillId="39" borderId="68" xfId="0" applyFont="1" applyFill="1" applyBorder="1"/>
    <xf numFmtId="0" fontId="52" fillId="39" borderId="69" xfId="0" applyFont="1" applyFill="1" applyBorder="1"/>
    <xf numFmtId="0" fontId="62" fillId="39" borderId="70" xfId="0" applyFont="1" applyFill="1" applyBorder="1" applyAlignment="1">
      <alignment horizontal="right"/>
    </xf>
    <xf numFmtId="0" fontId="63" fillId="36" borderId="68" xfId="0" applyFont="1" applyFill="1" applyBorder="1"/>
    <xf numFmtId="0" fontId="63" fillId="0" borderId="69" xfId="0" applyFont="1" applyBorder="1" applyAlignment="1">
      <alignment horizontal="center"/>
    </xf>
    <xf numFmtId="0" fontId="63" fillId="0" borderId="81" xfId="0" applyFont="1" applyBorder="1" applyAlignment="1">
      <alignment horizontal="center"/>
    </xf>
    <xf numFmtId="0" fontId="17" fillId="36" borderId="33" xfId="0" applyFont="1" applyFill="1" applyBorder="1" applyAlignment="1">
      <alignment vertical="center"/>
    </xf>
    <xf numFmtId="10" fontId="0" fillId="0" borderId="0" xfId="0" applyNumberFormat="1" applyAlignment="1">
      <alignment horizontal="center" vertical="center"/>
    </xf>
    <xf numFmtId="10" fontId="0" fillId="0" borderId="22" xfId="0" applyNumberFormat="1" applyBorder="1" applyAlignment="1">
      <alignment horizontal="center" vertical="center"/>
    </xf>
    <xf numFmtId="0" fontId="45" fillId="0" borderId="0" xfId="0" applyFont="1"/>
    <xf numFmtId="0" fontId="45" fillId="0" borderId="32" xfId="0" applyFont="1" applyBorder="1"/>
    <xf numFmtId="0" fontId="17" fillId="36" borderId="82" xfId="0" applyFont="1" applyFill="1" applyBorder="1" applyAlignment="1">
      <alignment vertical="center"/>
    </xf>
    <xf numFmtId="10" fontId="0" fillId="0" borderId="13" xfId="0" applyNumberFormat="1" applyBorder="1" applyAlignment="1">
      <alignment horizontal="center" vertical="center"/>
    </xf>
    <xf numFmtId="10" fontId="0" fillId="0" borderId="83" xfId="0" applyNumberFormat="1" applyBorder="1" applyAlignment="1">
      <alignment horizontal="center" vertical="center"/>
    </xf>
    <xf numFmtId="0" fontId="0" fillId="0" borderId="84" xfId="0" applyBorder="1"/>
    <xf numFmtId="0" fontId="64" fillId="36" borderId="77" xfId="0" applyFont="1" applyFill="1" applyBorder="1"/>
    <xf numFmtId="0" fontId="0" fillId="36" borderId="14" xfId="0" applyFill="1" applyBorder="1"/>
    <xf numFmtId="0" fontId="64" fillId="36" borderId="85" xfId="0" applyFont="1" applyFill="1" applyBorder="1"/>
    <xf numFmtId="0" fontId="59" fillId="36" borderId="68" xfId="0" applyFont="1" applyFill="1" applyBorder="1" applyAlignment="1">
      <alignment vertical="center"/>
    </xf>
    <xf numFmtId="0" fontId="52" fillId="36" borderId="69" xfId="0" applyFont="1" applyFill="1" applyBorder="1" applyAlignment="1">
      <alignment vertical="center"/>
    </xf>
    <xf numFmtId="0" fontId="59" fillId="36" borderId="69" xfId="0" applyFont="1" applyFill="1" applyBorder="1" applyAlignment="1">
      <alignment vertical="center"/>
    </xf>
    <xf numFmtId="0" fontId="59" fillId="36" borderId="69" xfId="0" applyFont="1" applyFill="1" applyBorder="1"/>
    <xf numFmtId="0" fontId="52" fillId="36" borderId="70" xfId="0" applyFont="1" applyFill="1" applyBorder="1"/>
    <xf numFmtId="0" fontId="52" fillId="39" borderId="33" xfId="0" applyFont="1" applyFill="1" applyBorder="1"/>
    <xf numFmtId="0" fontId="59" fillId="39" borderId="0" xfId="0" applyFont="1" applyFill="1"/>
    <xf numFmtId="0" fontId="0" fillId="0" borderId="50" xfId="0" applyBorder="1"/>
    <xf numFmtId="0" fontId="52" fillId="39" borderId="0" xfId="0" applyFont="1" applyFill="1"/>
    <xf numFmtId="0" fontId="0" fillId="36" borderId="0" xfId="0" applyFill="1"/>
    <xf numFmtId="0" fontId="0" fillId="36" borderId="32" xfId="0" applyFill="1" applyBorder="1"/>
    <xf numFmtId="0" fontId="17" fillId="0" borderId="86" xfId="0" applyFont="1" applyBorder="1"/>
    <xf numFmtId="10" fontId="0" fillId="0" borderId="87" xfId="0" applyNumberFormat="1" applyBorder="1" applyAlignment="1">
      <alignment horizontal="center"/>
    </xf>
    <xf numFmtId="0" fontId="17" fillId="0" borderId="88" xfId="0" applyFont="1" applyBorder="1"/>
    <xf numFmtId="10" fontId="0" fillId="0" borderId="89" xfId="0" applyNumberFormat="1" applyBorder="1" applyAlignment="1">
      <alignment horizontal="center"/>
    </xf>
    <xf numFmtId="2" fontId="0" fillId="0" borderId="87" xfId="0" applyNumberFormat="1" applyBorder="1" applyAlignment="1">
      <alignment horizontal="center"/>
    </xf>
    <xf numFmtId="0" fontId="65" fillId="0" borderId="33" xfId="0" applyFont="1" applyBorder="1"/>
    <xf numFmtId="0" fontId="0" fillId="0" borderId="82" xfId="0" applyBorder="1"/>
    <xf numFmtId="0" fontId="52" fillId="39" borderId="70" xfId="0" applyFont="1" applyFill="1" applyBorder="1"/>
    <xf numFmtId="0" fontId="0" fillId="0" borderId="90" xfId="0" applyBorder="1"/>
    <xf numFmtId="0" fontId="52" fillId="39" borderId="68" xfId="0" applyFont="1" applyFill="1" applyBorder="1"/>
    <xf numFmtId="0" fontId="0" fillId="39" borderId="69" xfId="0" applyFill="1" applyBorder="1"/>
    <xf numFmtId="0" fontId="0" fillId="39" borderId="70" xfId="0" applyFill="1" applyBorder="1"/>
    <xf numFmtId="0" fontId="66" fillId="0" borderId="33" xfId="89" applyFont="1" applyBorder="1"/>
    <xf numFmtId="4" fontId="36" fillId="36" borderId="42" xfId="0" applyNumberFormat="1" applyFont="1" applyFill="1" applyBorder="1"/>
    <xf numFmtId="0" fontId="64" fillId="36" borderId="14" xfId="0" applyFont="1" applyFill="1" applyBorder="1"/>
    <xf numFmtId="0" fontId="59" fillId="36" borderId="44" xfId="0" applyFont="1" applyFill="1" applyBorder="1"/>
    <xf numFmtId="0" fontId="59" fillId="36" borderId="69" xfId="0" applyFont="1" applyFill="1" applyBorder="1" applyAlignment="1">
      <alignment horizontal="center"/>
    </xf>
    <xf numFmtId="0" fontId="0" fillId="36" borderId="50" xfId="0" applyFill="1" applyBorder="1"/>
    <xf numFmtId="3" fontId="52" fillId="36" borderId="72" xfId="0" applyNumberFormat="1" applyFont="1" applyFill="1" applyBorder="1" applyAlignment="1">
      <alignment horizontal="center"/>
    </xf>
    <xf numFmtId="10" fontId="52" fillId="36" borderId="72" xfId="0" applyNumberFormat="1" applyFont="1" applyFill="1" applyBorder="1" applyAlignment="1">
      <alignment horizontal="center"/>
    </xf>
    <xf numFmtId="0" fontId="60" fillId="36" borderId="0" xfId="0" applyFont="1" applyFill="1"/>
    <xf numFmtId="10" fontId="60" fillId="36" borderId="0" xfId="0" applyNumberFormat="1" applyFont="1" applyFill="1" applyAlignment="1">
      <alignment horizontal="center"/>
    </xf>
    <xf numFmtId="4" fontId="52" fillId="36" borderId="74" xfId="0" applyNumberFormat="1" applyFont="1" applyFill="1" applyBorder="1" applyAlignment="1">
      <alignment horizontal="center"/>
    </xf>
    <xf numFmtId="10" fontId="52" fillId="36" borderId="74" xfId="0" applyNumberFormat="1" applyFont="1" applyFill="1" applyBorder="1" applyAlignment="1">
      <alignment horizontal="center"/>
    </xf>
    <xf numFmtId="0" fontId="52" fillId="36" borderId="74" xfId="0" applyFont="1" applyFill="1" applyBorder="1" applyAlignment="1">
      <alignment horizontal="center"/>
    </xf>
    <xf numFmtId="0" fontId="61" fillId="36" borderId="0" xfId="0" applyFont="1" applyFill="1" applyAlignment="1">
      <alignment horizontal="left"/>
    </xf>
    <xf numFmtId="4" fontId="52" fillId="36" borderId="72" xfId="0" applyNumberFormat="1" applyFont="1" applyFill="1" applyBorder="1" applyAlignment="1">
      <alignment horizontal="center"/>
    </xf>
    <xf numFmtId="3" fontId="52" fillId="36" borderId="76" xfId="0" applyNumberFormat="1" applyFont="1" applyFill="1" applyBorder="1" applyAlignment="1">
      <alignment horizontal="center"/>
    </xf>
    <xf numFmtId="10" fontId="52" fillId="36" borderId="76" xfId="0" applyNumberFormat="1" applyFont="1" applyFill="1" applyBorder="1" applyAlignment="1">
      <alignment horizontal="center"/>
    </xf>
    <xf numFmtId="0" fontId="62" fillId="36" borderId="29" xfId="0" applyFont="1" applyFill="1" applyBorder="1"/>
    <xf numFmtId="0" fontId="59" fillId="36" borderId="30" xfId="0" applyFont="1" applyFill="1" applyBorder="1"/>
    <xf numFmtId="10" fontId="0" fillId="36" borderId="0" xfId="0" applyNumberFormat="1" applyFill="1" applyAlignment="1">
      <alignment horizontal="center" vertical="center"/>
    </xf>
    <xf numFmtId="10" fontId="0" fillId="36" borderId="32" xfId="0" applyNumberFormat="1" applyFill="1" applyBorder="1" applyAlignment="1">
      <alignment horizontal="center" vertical="center"/>
    </xf>
    <xf numFmtId="10" fontId="0" fillId="36" borderId="13" xfId="0" applyNumberFormat="1" applyFill="1" applyBorder="1" applyAlignment="1">
      <alignment horizontal="center" vertical="center"/>
    </xf>
    <xf numFmtId="10" fontId="0" fillId="36" borderId="84" xfId="0" applyNumberFormat="1" applyFill="1" applyBorder="1" applyAlignment="1">
      <alignment horizontal="center" vertical="center"/>
    </xf>
    <xf numFmtId="0" fontId="45" fillId="36" borderId="0" xfId="0" applyFont="1" applyFill="1"/>
    <xf numFmtId="0" fontId="45" fillId="36" borderId="32" xfId="0" applyFont="1" applyFill="1" applyBorder="1"/>
    <xf numFmtId="0" fontId="0" fillId="36" borderId="13" xfId="0" applyFill="1" applyBorder="1"/>
    <xf numFmtId="0" fontId="67" fillId="36" borderId="85" xfId="0" applyFont="1" applyFill="1" applyBorder="1" applyAlignment="1">
      <alignment horizontal="right"/>
    </xf>
    <xf numFmtId="0" fontId="0" fillId="40" borderId="0" xfId="0" applyFill="1"/>
    <xf numFmtId="2" fontId="0" fillId="40" borderId="0" xfId="0" applyNumberFormat="1" applyFill="1"/>
    <xf numFmtId="2" fontId="52" fillId="36" borderId="74" xfId="0" applyNumberFormat="1" applyFont="1" applyFill="1" applyBorder="1" applyAlignment="1">
      <alignment horizontal="center"/>
    </xf>
    <xf numFmtId="0" fontId="52" fillId="36" borderId="31" xfId="0" applyFont="1" applyFill="1" applyBorder="1"/>
    <xf numFmtId="0" fontId="63" fillId="36" borderId="92" xfId="0" applyFont="1" applyFill="1" applyBorder="1"/>
    <xf numFmtId="0" fontId="63" fillId="36" borderId="91" xfId="0" applyFont="1" applyFill="1" applyBorder="1" applyAlignment="1">
      <alignment horizontal="center"/>
    </xf>
    <xf numFmtId="0" fontId="52" fillId="36" borderId="44" xfId="0" applyFont="1" applyFill="1" applyBorder="1"/>
    <xf numFmtId="0" fontId="0" fillId="36" borderId="44" xfId="0" applyFill="1" applyBorder="1"/>
    <xf numFmtId="0" fontId="0" fillId="36" borderId="45" xfId="0" applyFill="1" applyBorder="1"/>
    <xf numFmtId="0" fontId="59" fillId="36" borderId="69" xfId="0" applyFont="1" applyFill="1" applyBorder="1" applyAlignment="1">
      <alignment horizontal="center" vertical="center"/>
    </xf>
    <xf numFmtId="0" fontId="68" fillId="0" borderId="0" xfId="0" applyFont="1"/>
    <xf numFmtId="16" fontId="68" fillId="0" borderId="0" xfId="0" applyNumberFormat="1" applyFont="1"/>
    <xf numFmtId="0" fontId="68" fillId="0" borderId="0" xfId="0" applyFont="1" applyAlignment="1">
      <alignment horizontal="right"/>
    </xf>
    <xf numFmtId="2" fontId="68" fillId="0" borderId="0" xfId="0" applyNumberFormat="1" applyFont="1"/>
    <xf numFmtId="0" fontId="69" fillId="0" borderId="0" xfId="0" applyFont="1"/>
    <xf numFmtId="0" fontId="55" fillId="0" borderId="0" xfId="0" applyFont="1"/>
    <xf numFmtId="4" fontId="55" fillId="0" borderId="0" xfId="0" applyNumberFormat="1" applyFont="1"/>
    <xf numFmtId="2" fontId="55" fillId="0" borderId="0" xfId="0" applyNumberFormat="1" applyFont="1"/>
    <xf numFmtId="43" fontId="0" fillId="0" borderId="0" xfId="0" applyNumberFormat="1"/>
    <xf numFmtId="4" fontId="70" fillId="41" borderId="72" xfId="0" applyNumberFormat="1" applyFont="1" applyFill="1" applyBorder="1" applyAlignment="1">
      <alignment horizontal="center"/>
    </xf>
    <xf numFmtId="4" fontId="70" fillId="41" borderId="74" xfId="0" applyNumberFormat="1" applyFont="1" applyFill="1" applyBorder="1" applyAlignment="1">
      <alignment horizontal="center"/>
    </xf>
    <xf numFmtId="3" fontId="70" fillId="41" borderId="76" xfId="0" applyNumberFormat="1" applyFont="1" applyFill="1" applyBorder="1" applyAlignment="1">
      <alignment horizontal="center"/>
    </xf>
    <xf numFmtId="10" fontId="70" fillId="41" borderId="72" xfId="0" applyNumberFormat="1" applyFont="1" applyFill="1" applyBorder="1" applyAlignment="1">
      <alignment horizontal="center"/>
    </xf>
    <xf numFmtId="10" fontId="70" fillId="41" borderId="74" xfId="0" applyNumberFormat="1" applyFont="1" applyFill="1" applyBorder="1" applyAlignment="1">
      <alignment horizontal="center"/>
    </xf>
    <xf numFmtId="10" fontId="70" fillId="41" borderId="76" xfId="0" applyNumberFormat="1" applyFont="1" applyFill="1" applyBorder="1" applyAlignment="1">
      <alignment horizontal="center"/>
    </xf>
    <xf numFmtId="0" fontId="0" fillId="36" borderId="29" xfId="0" applyFill="1" applyBorder="1"/>
    <xf numFmtId="0" fontId="0" fillId="36" borderId="31" xfId="0" applyFill="1" applyBorder="1"/>
    <xf numFmtId="0" fontId="0" fillId="36" borderId="33" xfId="0" applyFill="1" applyBorder="1"/>
    <xf numFmtId="0" fontId="0" fillId="36" borderId="82" xfId="0" applyFill="1" applyBorder="1"/>
    <xf numFmtId="0" fontId="62" fillId="36" borderId="43" xfId="0" applyFont="1" applyFill="1" applyBorder="1"/>
    <xf numFmtId="0" fontId="59" fillId="36" borderId="68" xfId="0" applyFont="1" applyFill="1" applyBorder="1"/>
    <xf numFmtId="0" fontId="59" fillId="36" borderId="93" xfId="0" applyFont="1" applyFill="1" applyBorder="1"/>
    <xf numFmtId="0" fontId="59" fillId="36" borderId="73" xfId="0" applyFont="1" applyFill="1" applyBorder="1"/>
    <xf numFmtId="0" fontId="59" fillId="36" borderId="71" xfId="0" applyFont="1" applyFill="1" applyBorder="1"/>
    <xf numFmtId="0" fontId="59" fillId="36" borderId="75" xfId="0" applyFont="1" applyFill="1" applyBorder="1"/>
    <xf numFmtId="0" fontId="45" fillId="36" borderId="33" xfId="0" applyFont="1" applyFill="1" applyBorder="1"/>
    <xf numFmtId="0" fontId="67" fillId="36" borderId="77" xfId="0" applyFont="1" applyFill="1" applyBorder="1"/>
    <xf numFmtId="0" fontId="0" fillId="36" borderId="84" xfId="0" applyFill="1" applyBorder="1"/>
    <xf numFmtId="10" fontId="55" fillId="0" borderId="0" xfId="0" applyNumberFormat="1" applyFont="1"/>
    <xf numFmtId="10" fontId="0" fillId="34" borderId="0" xfId="0" applyNumberFormat="1" applyFill="1"/>
    <xf numFmtId="10" fontId="0" fillId="0" borderId="94" xfId="0" applyNumberFormat="1" applyBorder="1" applyAlignment="1">
      <alignment horizontal="center"/>
    </xf>
    <xf numFmtId="10" fontId="0" fillId="0" borderId="95" xfId="0" applyNumberFormat="1" applyBorder="1" applyAlignment="1">
      <alignment horizontal="center"/>
    </xf>
    <xf numFmtId="10" fontId="0" fillId="0" borderId="96" xfId="0" applyNumberFormat="1" applyBorder="1" applyAlignment="1">
      <alignment horizontal="center"/>
    </xf>
    <xf numFmtId="0" fontId="17" fillId="36" borderId="97" xfId="0" applyFont="1" applyFill="1" applyBorder="1"/>
    <xf numFmtId="0" fontId="17" fillId="36" borderId="98" xfId="0" applyFont="1" applyFill="1" applyBorder="1"/>
    <xf numFmtId="0" fontId="17" fillId="36" borderId="99" xfId="0" applyFont="1" applyFill="1" applyBorder="1"/>
    <xf numFmtId="10" fontId="0" fillId="0" borderId="100" xfId="0" applyNumberFormat="1" applyBorder="1" applyAlignment="1">
      <alignment horizontal="center"/>
    </xf>
    <xf numFmtId="10" fontId="0" fillId="0" borderId="101" xfId="0" applyNumberFormat="1" applyBorder="1" applyAlignment="1">
      <alignment horizontal="center"/>
    </xf>
    <xf numFmtId="0" fontId="52" fillId="36" borderId="0" xfId="0" applyFont="1" applyFill="1"/>
    <xf numFmtId="0" fontId="59" fillId="36" borderId="0" xfId="0" applyFont="1" applyFill="1"/>
    <xf numFmtId="0" fontId="17" fillId="36" borderId="0" xfId="0" applyFont="1" applyFill="1"/>
    <xf numFmtId="0" fontId="52" fillId="36" borderId="14" xfId="0" applyFont="1" applyFill="1" applyBorder="1"/>
    <xf numFmtId="10" fontId="0" fillId="36" borderId="32" xfId="0" applyNumberFormat="1" applyFill="1" applyBorder="1" applyAlignment="1">
      <alignment horizontal="center"/>
    </xf>
    <xf numFmtId="0" fontId="71" fillId="36" borderId="33" xfId="0" applyFont="1" applyFill="1" applyBorder="1"/>
    <xf numFmtId="0" fontId="72" fillId="36" borderId="0" xfId="89" applyFont="1" applyFill="1" applyAlignment="1">
      <alignment horizontal="right"/>
    </xf>
    <xf numFmtId="0" fontId="17" fillId="0" borderId="17" xfId="0" applyFont="1" applyBorder="1"/>
    <xf numFmtId="0" fontId="17" fillId="0" borderId="16" xfId="0" applyFont="1" applyBorder="1"/>
    <xf numFmtId="4" fontId="68" fillId="0" borderId="0" xfId="0" applyNumberFormat="1" applyFont="1"/>
    <xf numFmtId="0" fontId="49" fillId="2" borderId="47" xfId="0" applyFont="1" applyFill="1" applyBorder="1" applyAlignment="1" applyProtection="1">
      <alignment horizontal="center" vertical="center" wrapText="1"/>
      <protection locked="0" hidden="1"/>
    </xf>
    <xf numFmtId="0" fontId="49" fillId="2" borderId="48" xfId="0" applyFont="1" applyFill="1" applyBorder="1" applyAlignment="1" applyProtection="1">
      <alignment horizontal="center" vertical="center" wrapText="1"/>
      <protection locked="0" hidden="1"/>
    </xf>
    <xf numFmtId="167" fontId="47" fillId="0" borderId="31" xfId="0" applyNumberFormat="1" applyFont="1" applyBorder="1" applyAlignment="1" applyProtection="1">
      <alignment horizontal="center" vertical="center" wrapText="1"/>
      <protection locked="0" hidden="1"/>
    </xf>
    <xf numFmtId="167" fontId="47" fillId="0" borderId="30" xfId="0" applyNumberFormat="1" applyFont="1" applyBorder="1" applyAlignment="1" applyProtection="1">
      <alignment horizontal="center" vertical="center" wrapText="1"/>
      <protection locked="0" hidden="1"/>
    </xf>
    <xf numFmtId="167" fontId="47" fillId="0" borderId="0" xfId="0" applyNumberFormat="1" applyFont="1" applyAlignment="1" applyProtection="1">
      <alignment horizontal="center" vertical="center" wrapText="1"/>
      <protection locked="0" hidden="1"/>
    </xf>
    <xf numFmtId="167" fontId="47" fillId="0" borderId="32" xfId="0" applyNumberFormat="1" applyFont="1" applyBorder="1" applyAlignment="1" applyProtection="1">
      <alignment horizontal="center" vertical="center" wrapText="1"/>
      <protection locked="0" hidden="1"/>
    </xf>
    <xf numFmtId="167" fontId="47" fillId="0" borderId="44" xfId="0" applyNumberFormat="1" applyFont="1" applyBorder="1" applyAlignment="1" applyProtection="1">
      <alignment horizontal="center" vertical="center" wrapText="1"/>
      <protection locked="0" hidden="1"/>
    </xf>
    <xf numFmtId="167" fontId="47" fillId="0" borderId="45" xfId="0" applyNumberFormat="1" applyFont="1" applyBorder="1" applyAlignment="1" applyProtection="1">
      <alignment horizontal="center" vertical="center" wrapText="1"/>
      <protection locked="0" hidden="1"/>
    </xf>
    <xf numFmtId="167" fontId="46" fillId="0" borderId="31" xfId="0" applyNumberFormat="1" applyFont="1" applyBorder="1" applyAlignment="1" applyProtection="1">
      <alignment horizontal="center" vertical="center" wrapText="1"/>
      <protection locked="0" hidden="1"/>
    </xf>
    <xf numFmtId="167" fontId="46" fillId="0" borderId="0" xfId="0" applyNumberFormat="1" applyFont="1" applyAlignment="1" applyProtection="1">
      <alignment horizontal="center" vertical="center" wrapText="1"/>
      <protection locked="0" hidden="1"/>
    </xf>
    <xf numFmtId="167" fontId="46" fillId="0" borderId="44" xfId="0" applyNumberFormat="1" applyFont="1" applyBorder="1" applyAlignment="1" applyProtection="1">
      <alignment horizontal="center" vertical="center" wrapText="1"/>
      <protection locked="0" hidden="1"/>
    </xf>
    <xf numFmtId="167" fontId="46" fillId="0" borderId="50" xfId="0" applyNumberFormat="1" applyFont="1" applyBorder="1" applyAlignment="1" applyProtection="1">
      <alignment horizontal="center" vertical="center" wrapText="1"/>
      <protection locked="0" hidden="1"/>
    </xf>
    <xf numFmtId="167" fontId="46" fillId="0" borderId="13" xfId="0" applyNumberFormat="1" applyFont="1" applyBorder="1" applyAlignment="1" applyProtection="1">
      <alignment horizontal="center" vertical="center" wrapText="1"/>
      <protection locked="0" hidden="1"/>
    </xf>
    <xf numFmtId="14" fontId="46" fillId="0" borderId="50" xfId="0" applyNumberFormat="1" applyFont="1" applyBorder="1" applyAlignment="1" applyProtection="1">
      <alignment horizontal="center" vertical="center" wrapText="1"/>
      <protection locked="0" hidden="1"/>
    </xf>
    <xf numFmtId="14" fontId="46" fillId="0" borderId="51" xfId="0" applyNumberFormat="1" applyFont="1" applyBorder="1" applyAlignment="1" applyProtection="1">
      <alignment horizontal="center" vertical="center" wrapText="1"/>
      <protection locked="0" hidden="1"/>
    </xf>
    <xf numFmtId="14" fontId="46" fillId="0" borderId="0" xfId="0" applyNumberFormat="1" applyFont="1" applyAlignment="1" applyProtection="1">
      <alignment horizontal="center" vertical="center" wrapText="1"/>
      <protection locked="0" hidden="1"/>
    </xf>
    <xf numFmtId="14" fontId="46" fillId="0" borderId="53" xfId="0" applyNumberFormat="1" applyFont="1" applyBorder="1" applyAlignment="1" applyProtection="1">
      <alignment horizontal="center" vertical="center" wrapText="1"/>
      <protection locked="0" hidden="1"/>
    </xf>
    <xf numFmtId="14" fontId="46" fillId="0" borderId="13" xfId="0" applyNumberFormat="1" applyFont="1" applyBorder="1" applyAlignment="1" applyProtection="1">
      <alignment horizontal="center" vertical="center" wrapText="1"/>
      <protection locked="0" hidden="1"/>
    </xf>
    <xf numFmtId="14" fontId="46" fillId="0" borderId="57" xfId="0" applyNumberFormat="1" applyFont="1" applyBorder="1" applyAlignment="1" applyProtection="1">
      <alignment horizontal="center" vertical="center" wrapText="1"/>
      <protection locked="0" hidden="1"/>
    </xf>
    <xf numFmtId="0" fontId="50" fillId="0" borderId="50" xfId="0" applyFont="1" applyBorder="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44" xfId="0" applyFont="1" applyBorder="1" applyAlignment="1" applyProtection="1">
      <alignment horizontal="center" vertical="center" wrapText="1"/>
      <protection hidden="1"/>
    </xf>
    <xf numFmtId="167" fontId="51" fillId="0" borderId="50" xfId="0" applyNumberFormat="1" applyFont="1" applyBorder="1" applyAlignment="1" applyProtection="1">
      <alignment horizontal="center" vertical="center" wrapText="1"/>
      <protection hidden="1"/>
    </xf>
    <xf numFmtId="167" fontId="51" fillId="0" borderId="51" xfId="0" applyNumberFormat="1" applyFont="1" applyBorder="1" applyAlignment="1" applyProtection="1">
      <alignment horizontal="center" vertical="center" wrapText="1"/>
      <protection hidden="1"/>
    </xf>
    <xf numFmtId="167" fontId="51" fillId="0" borderId="0" xfId="0" applyNumberFormat="1" applyFont="1" applyAlignment="1" applyProtection="1">
      <alignment horizontal="center" vertical="center" wrapText="1"/>
      <protection hidden="1"/>
    </xf>
    <xf numFmtId="167" fontId="51" fillId="0" borderId="53" xfId="0" applyNumberFormat="1" applyFont="1" applyBorder="1" applyAlignment="1" applyProtection="1">
      <alignment horizontal="center" vertical="center" wrapText="1"/>
      <protection hidden="1"/>
    </xf>
    <xf numFmtId="167" fontId="51" fillId="0" borderId="44" xfId="0" applyNumberFormat="1" applyFont="1" applyBorder="1" applyAlignment="1" applyProtection="1">
      <alignment horizontal="center" vertical="center" wrapText="1"/>
      <protection hidden="1"/>
    </xf>
    <xf numFmtId="167" fontId="51" fillId="0" borderId="55" xfId="0" applyNumberFormat="1" applyFont="1" applyBorder="1" applyAlignment="1" applyProtection="1">
      <alignment horizontal="center" vertical="center" wrapText="1"/>
      <protection hidden="1"/>
    </xf>
    <xf numFmtId="0" fontId="0" fillId="36" borderId="16" xfId="0" applyFill="1" applyBorder="1" applyAlignment="1">
      <alignment horizontal="center"/>
    </xf>
    <xf numFmtId="0" fontId="0" fillId="36" borderId="17" xfId="0" applyFill="1" applyBorder="1" applyAlignment="1">
      <alignment horizontal="center"/>
    </xf>
    <xf numFmtId="0" fontId="0" fillId="36" borderId="18" xfId="0" applyFill="1" applyBorder="1" applyAlignment="1">
      <alignment horizontal="center"/>
    </xf>
    <xf numFmtId="0" fontId="57" fillId="0" borderId="31" xfId="0" applyFont="1" applyBorder="1" applyAlignment="1">
      <alignment horizontal="center" vertical="center" wrapText="1"/>
    </xf>
    <xf numFmtId="0" fontId="57" fillId="0" borderId="0" xfId="0" applyFont="1" applyAlignment="1">
      <alignment horizontal="center" vertical="center" wrapText="1"/>
    </xf>
    <xf numFmtId="0" fontId="57" fillId="0" borderId="44" xfId="0" applyFont="1" applyBorder="1" applyAlignment="1">
      <alignment horizontal="center" vertical="center" wrapText="1"/>
    </xf>
    <xf numFmtId="14" fontId="51" fillId="0" borderId="31" xfId="0" applyNumberFormat="1" applyFont="1" applyBorder="1" applyAlignment="1">
      <alignment horizontal="center" vertical="center" wrapText="1"/>
    </xf>
    <xf numFmtId="14" fontId="51" fillId="0" borderId="30" xfId="0" applyNumberFormat="1" applyFont="1" applyBorder="1" applyAlignment="1">
      <alignment horizontal="center" vertical="center" wrapText="1"/>
    </xf>
    <xf numFmtId="14" fontId="51" fillId="0" borderId="0" xfId="0" applyNumberFormat="1" applyFont="1" applyAlignment="1">
      <alignment horizontal="center" vertical="center" wrapText="1"/>
    </xf>
    <xf numFmtId="14" fontId="51" fillId="0" borderId="32" xfId="0" applyNumberFormat="1" applyFont="1" applyBorder="1" applyAlignment="1">
      <alignment horizontal="center" vertical="center" wrapText="1"/>
    </xf>
    <xf numFmtId="167" fontId="51" fillId="36" borderId="31" xfId="0" applyNumberFormat="1" applyFont="1" applyFill="1" applyBorder="1" applyAlignment="1">
      <alignment horizontal="center" vertical="center" wrapText="1"/>
    </xf>
    <xf numFmtId="167" fontId="51" fillId="36" borderId="30" xfId="0" applyNumberFormat="1" applyFont="1" applyFill="1" applyBorder="1" applyAlignment="1">
      <alignment horizontal="center" vertical="center" wrapText="1"/>
    </xf>
    <xf numFmtId="167" fontId="51" fillId="36" borderId="0" xfId="0" applyNumberFormat="1" applyFont="1" applyFill="1" applyAlignment="1">
      <alignment horizontal="center" vertical="center" wrapText="1"/>
    </xf>
    <xf numFmtId="167" fontId="51" fillId="36" borderId="32" xfId="0" applyNumberFormat="1" applyFont="1" applyFill="1" applyBorder="1" applyAlignment="1">
      <alignment horizontal="center" vertical="center" wrapText="1"/>
    </xf>
    <xf numFmtId="167" fontId="51" fillId="36" borderId="13" xfId="0" applyNumberFormat="1" applyFont="1" applyFill="1" applyBorder="1" applyAlignment="1">
      <alignment horizontal="center" vertical="center" wrapText="1"/>
    </xf>
    <xf numFmtId="167" fontId="51" fillId="36" borderId="84" xfId="0" applyNumberFormat="1" applyFont="1" applyFill="1" applyBorder="1" applyAlignment="1">
      <alignment horizontal="center" vertical="center" wrapText="1"/>
    </xf>
    <xf numFmtId="0" fontId="57" fillId="36" borderId="31" xfId="0" applyFont="1" applyFill="1" applyBorder="1" applyAlignment="1">
      <alignment horizontal="center" vertical="center" wrapText="1"/>
    </xf>
    <xf numFmtId="0" fontId="57" fillId="36" borderId="0" xfId="0" applyFont="1" applyFill="1" applyAlignment="1">
      <alignment horizontal="center" vertical="center" wrapText="1"/>
    </xf>
    <xf numFmtId="0" fontId="57" fillId="36" borderId="13" xfId="0" applyFont="1" applyFill="1" applyBorder="1" applyAlignment="1">
      <alignment horizontal="center" vertical="center" wrapText="1"/>
    </xf>
    <xf numFmtId="0" fontId="73" fillId="36" borderId="0" xfId="89" applyFont="1" applyFill="1" applyAlignment="1">
      <alignment horizontal="center" vertical="center"/>
    </xf>
    <xf numFmtId="0" fontId="74" fillId="36" borderId="0" xfId="0" applyFont="1" applyFill="1" applyAlignment="1">
      <alignment horizontal="center" vertical="center"/>
    </xf>
  </cellXfs>
  <cellStyles count="90">
    <cellStyle name="20% - Accent1 2" xfId="23" xr:uid="{1D88F55F-49F8-4068-BE53-AB54D641E847}"/>
    <cellStyle name="20% - Accent1 2 2" xfId="66" xr:uid="{9C6FDBD3-936C-4C1E-ABA1-1EDCBB6C3E4A}"/>
    <cellStyle name="20% - Accent2 2" xfId="27" xr:uid="{1AC1AF9A-1034-4B24-9AFB-32D4D9DA4CA5}"/>
    <cellStyle name="20% - Accent2 2 2" xfId="70" xr:uid="{3A1E2500-A0E8-4D7C-8124-129AAEF79290}"/>
    <cellStyle name="20% - Accent3 2" xfId="31" xr:uid="{061D066B-2B20-4748-B59B-71413170BCDC}"/>
    <cellStyle name="20% - Accent3 2 2" xfId="74" xr:uid="{CDC2F9E5-ABD6-42FE-9F05-CFF0923CFFAA}"/>
    <cellStyle name="20% - Accent4 2" xfId="35" xr:uid="{E2067190-303E-45F6-A92D-0B87F332F4AC}"/>
    <cellStyle name="20% - Accent4 2 2" xfId="78" xr:uid="{2C7BB4A8-F761-4539-AACC-FE591D67E041}"/>
    <cellStyle name="20% - Accent5 2" xfId="39" xr:uid="{D06EB418-81EA-45CE-A653-11C0DDD3A789}"/>
    <cellStyle name="20% - Accent5 2 2" xfId="82" xr:uid="{918AF56D-5909-4E57-99BA-D39618312D40}"/>
    <cellStyle name="20% - Accent6 2" xfId="43" xr:uid="{C50C0C5D-B39F-49D4-B664-4D1D4228669F}"/>
    <cellStyle name="20% - Accent6 2 2" xfId="86" xr:uid="{C66776D7-AACF-4267-99FC-970F4F71B9AF}"/>
    <cellStyle name="40% - Accent1 2" xfId="24" xr:uid="{A22CABD0-4A3A-4A2F-9CF1-B1753A7ECB78}"/>
    <cellStyle name="40% - Accent1 2 2" xfId="67" xr:uid="{B9DFC692-CF25-49BC-BC53-462A49DB3EED}"/>
    <cellStyle name="40% - Accent2 2" xfId="28" xr:uid="{288BE415-237E-4FD8-B29B-375B65CBA01C}"/>
    <cellStyle name="40% - Accent2 2 2" xfId="71" xr:uid="{51BACF25-57A2-47FC-B88F-E403354D26B6}"/>
    <cellStyle name="40% - Accent3 2" xfId="32" xr:uid="{EBA2CE18-3531-482A-AE4C-5B3081E4ED27}"/>
    <cellStyle name="40% - Accent3 2 2" xfId="75" xr:uid="{C161010D-0E6E-4D15-B179-3AE0243CF19F}"/>
    <cellStyle name="40% - Accent4 2" xfId="36" xr:uid="{29DACFE1-53EC-4D97-B8A2-395951D7AEED}"/>
    <cellStyle name="40% - Accent4 2 2" xfId="79" xr:uid="{77AF91A4-88C7-470C-92DB-70ABB02AD10A}"/>
    <cellStyle name="40% - Accent5 2" xfId="40" xr:uid="{D341946C-88C4-407D-AAAF-D278869A5CFD}"/>
    <cellStyle name="40% - Accent5 2 2" xfId="83" xr:uid="{A7AC9A32-DB2C-42C9-AB82-985E160283DD}"/>
    <cellStyle name="40% - Accent6 2" xfId="44" xr:uid="{C0673EC7-92DA-490B-A305-6A4BE4D61328}"/>
    <cellStyle name="40% - Accent6 2 2" xfId="87" xr:uid="{12152FAA-9817-417F-9A87-F997B8B47672}"/>
    <cellStyle name="60% - Accent1 2" xfId="25" xr:uid="{49C227C1-3034-4A18-8F8E-0D9C03B0A670}"/>
    <cellStyle name="60% - Accent1 2 2" xfId="68" xr:uid="{C6F106BA-D3C6-4DEC-8CF4-98E43E7938E4}"/>
    <cellStyle name="60% - Accent2 2" xfId="29" xr:uid="{35527CB7-6083-47FB-B3EB-7AA00F818E3F}"/>
    <cellStyle name="60% - Accent2 2 2" xfId="72" xr:uid="{17F3EC39-C316-4CE4-A9B7-3793735B6A44}"/>
    <cellStyle name="60% - Accent3 2" xfId="33" xr:uid="{3B928FB7-543A-43BF-BC07-170C3D5E512F}"/>
    <cellStyle name="60% - Accent3 2 2" xfId="76" xr:uid="{CEA0C6CC-54F6-469B-A9ED-B30EF6649A75}"/>
    <cellStyle name="60% - Accent4 2" xfId="37" xr:uid="{0031D7DA-43C8-4590-A38C-819E63C1DD8D}"/>
    <cellStyle name="60% - Accent4 2 2" xfId="80" xr:uid="{99FA03F7-6FCC-44D2-AE5E-863C2D46B21C}"/>
    <cellStyle name="60% - Accent5 2" xfId="41" xr:uid="{64184A13-7ED3-4CAE-BB02-D81728CDBBF8}"/>
    <cellStyle name="60% - Accent5 2 2" xfId="84" xr:uid="{8DDD09A5-C2FA-413F-BAEE-903DE87B68F7}"/>
    <cellStyle name="60% - Accent6 2" xfId="45" xr:uid="{5F2F81D2-C910-462F-9EDD-8936808123FA}"/>
    <cellStyle name="60% - Accent6 2 2" xfId="88" xr:uid="{82B68589-39E3-4EB9-B7F6-08955A602FAF}"/>
    <cellStyle name="Accent1 2" xfId="22" xr:uid="{E0CFE691-F26D-4F86-9623-7F38EC6E9FFC}"/>
    <cellStyle name="Accent1 2 2" xfId="65" xr:uid="{B96DC093-77B2-4A78-835F-B731488D153B}"/>
    <cellStyle name="Accent2 2" xfId="26" xr:uid="{8C13D909-038B-44A5-B421-486DF3CE2E7C}"/>
    <cellStyle name="Accent2 2 2" xfId="69" xr:uid="{35AE025D-1C20-4F17-ACDA-5F7FB8014317}"/>
    <cellStyle name="Accent3 2" xfId="30" xr:uid="{630164C0-5E3D-4B2E-B53D-0E8A1B7047DE}"/>
    <cellStyle name="Accent3 2 2" xfId="73" xr:uid="{F484A1A5-8317-4CD9-AAE3-3E2EA24B1655}"/>
    <cellStyle name="Accent4 2" xfId="34" xr:uid="{9C070FA0-CCCF-4FBA-86B5-5B8CB4EF5AD4}"/>
    <cellStyle name="Accent4 2 2" xfId="77" xr:uid="{B550B021-E8A9-4404-AFDA-F5402631111A}"/>
    <cellStyle name="Accent5 2" xfId="38" xr:uid="{68A05579-F7FA-401A-93AD-14647DFCC67F}"/>
    <cellStyle name="Accent5 2 2" xfId="81" xr:uid="{E13A0071-EAD4-43A0-A104-05527A70E37B}"/>
    <cellStyle name="Accent6 2" xfId="42" xr:uid="{E1DCCDCA-B4DC-4E42-B8E6-19503C6E39C9}"/>
    <cellStyle name="Accent6 2 2" xfId="85" xr:uid="{6D61B3F9-3670-4974-BE33-2509219034E1}"/>
    <cellStyle name="Bad 2" xfId="12" xr:uid="{A3B544DC-19D0-4FDE-93E7-9E46F3ED50B0}"/>
    <cellStyle name="Bad 2 2" xfId="55" xr:uid="{325750C2-6308-49CA-B982-1BC2FAF2ABA5}"/>
    <cellStyle name="Calculation 2" xfId="16" xr:uid="{E6CEB82B-2F5A-431F-AF65-3C2667DBF5DA}"/>
    <cellStyle name="Calculation 2 2" xfId="59" xr:uid="{85028A24-E0A1-4D84-8B08-C30E9B187813}"/>
    <cellStyle name="Check Cell 2" xfId="18" xr:uid="{28656A7E-978C-4433-BB5B-C79B910B713B}"/>
    <cellStyle name="Check Cell 2 2" xfId="61" xr:uid="{702F90B7-E695-4724-842B-339ADF1A6EBF}"/>
    <cellStyle name="Comma" xfId="1" builtinId="3"/>
    <cellStyle name="Comma 2" xfId="6" xr:uid="{D31A85FD-AF15-4929-8C5D-3710BA31F1CE}"/>
    <cellStyle name="Comma 3" xfId="49" xr:uid="{A2AF8471-D068-4A68-9E8D-291CA66C7859}"/>
    <cellStyle name="Comma 4" xfId="4" xr:uid="{9C68685F-34FD-4A30-A95D-4A2459D08213}"/>
    <cellStyle name="Explanatory Text 2" xfId="20" xr:uid="{DAF14A4F-0E0D-4C73-9715-9C8ACEC20B56}"/>
    <cellStyle name="Explanatory Text 2 2" xfId="63" xr:uid="{06287F49-EEE0-4BA4-890C-6308071241FB}"/>
    <cellStyle name="Good 2" xfId="11" xr:uid="{C81C4E3F-D75E-4DC8-A273-E02506D8C0D9}"/>
    <cellStyle name="Good 2 2" xfId="54" xr:uid="{50FB07C2-2919-454E-B19E-56C59ACB7E0C}"/>
    <cellStyle name="Heading 1 2" xfId="7" xr:uid="{A14A6E41-BA67-4F89-A03A-79F9F2B921B8}"/>
    <cellStyle name="Heading 1 2 2" xfId="50" xr:uid="{6395A7D0-7BA4-41A3-9137-D831E8E87B06}"/>
    <cellStyle name="Heading 2 2" xfId="8" xr:uid="{0C18704A-8239-4D48-8E8D-F31598D1BAD7}"/>
    <cellStyle name="Heading 2 2 2" xfId="51" xr:uid="{F96A7FDF-C132-44B2-B292-6D96BB3F52FE}"/>
    <cellStyle name="Heading 3 2" xfId="9" xr:uid="{224EA612-D8E3-4DC9-8B06-C0F780E75110}"/>
    <cellStyle name="Heading 3 2 2" xfId="52" xr:uid="{57D41C0E-1035-4B63-9CE7-C032A3A8BC31}"/>
    <cellStyle name="Heading 4 2" xfId="10" xr:uid="{F79BAE6A-D1FC-465F-8C3B-742944936950}"/>
    <cellStyle name="Heading 4 2 2" xfId="53" xr:uid="{E0D46DD1-80AF-4A31-9B38-555929B89277}"/>
    <cellStyle name="Hyperlink" xfId="89" builtinId="8"/>
    <cellStyle name="Input 2" xfId="14" xr:uid="{2E2641BE-DF7F-4766-A190-EA3F3E1F70DC}"/>
    <cellStyle name="Input 2 2" xfId="57" xr:uid="{B382DEEA-0329-4F92-B7C1-872C930D5BD2}"/>
    <cellStyle name="Linked Cell 2" xfId="17" xr:uid="{5A9E1DCF-58D9-483D-81DD-B02570184FD1}"/>
    <cellStyle name="Linked Cell 2 2" xfId="60" xr:uid="{0A4EF529-2F4B-464B-AE52-A509BD99322C}"/>
    <cellStyle name="Neutral 2" xfId="13" xr:uid="{83381DA2-B043-4504-8B37-EA53D97FC1F2}"/>
    <cellStyle name="Neutral 2 2" xfId="56" xr:uid="{EB5EAAD5-7314-4325-9254-7D81612CFC4E}"/>
    <cellStyle name="Normal" xfId="0" builtinId="0"/>
    <cellStyle name="Normal 2" xfId="46" xr:uid="{3130048B-6F6F-4ADA-9F12-D4F2FD63258E}"/>
    <cellStyle name="Normal 3" xfId="3" xr:uid="{FE048DFA-F48E-4DA7-B757-C99C55BACDC8}"/>
    <cellStyle name="Note 2" xfId="47" xr:uid="{C80B38A3-2C2C-47E8-B634-10FAD37B7437}"/>
    <cellStyle name="Note 3" xfId="48" xr:uid="{9894F62F-D5DF-4743-896F-C1A386E8EC49}"/>
    <cellStyle name="Output 2" xfId="15" xr:uid="{8B253CBA-EC40-45C4-B71B-1B702AA06A53}"/>
    <cellStyle name="Output 2 2" xfId="58" xr:uid="{14A19464-B083-4108-85AE-BCB9C79A92B6}"/>
    <cellStyle name="Percent 2" xfId="5" xr:uid="{C3981A06-F3D2-42DA-868C-204D02389B37}"/>
    <cellStyle name="Title" xfId="2" builtinId="15" customBuiltin="1"/>
    <cellStyle name="Total 2" xfId="21" xr:uid="{401F3795-61C4-462D-8C64-A1821ACC720E}"/>
    <cellStyle name="Total 2 2" xfId="64" xr:uid="{372049A7-E07B-4F38-AA9B-6080D2CA7BA4}"/>
    <cellStyle name="Warning Text 2" xfId="19" xr:uid="{84FFD452-CEEC-4801-B395-25418A25DEFF}"/>
    <cellStyle name="Warning Text 2 2" xfId="62" xr:uid="{FC452E1B-752C-4EEF-98CE-09A7878F24FC}"/>
  </cellStyles>
  <dxfs count="3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00"/>
      </font>
      <fill>
        <patternFill>
          <bgColor theme="9"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none">
          <bgColor auto="1"/>
        </patternFill>
      </fill>
    </dxf>
    <dxf>
      <font>
        <condense val="0"/>
        <extend val="0"/>
        <color rgb="FF9C0006"/>
      </font>
    </dxf>
    <dxf>
      <font>
        <color rgb="FF000099"/>
      </font>
    </dxf>
    <dxf>
      <font>
        <b val="0"/>
        <i/>
      </font>
    </dxf>
    <dxf>
      <font>
        <color rgb="FFFF0000"/>
      </font>
    </dxf>
  </dxfs>
  <tableStyles count="0" defaultTableStyle="TableStyleMedium2" defaultPivotStyle="PivotStyleLight16"/>
  <colors>
    <mruColors>
      <color rgb="FF003300"/>
      <color rgb="FF006600"/>
      <color rgb="FF800000"/>
      <color rgb="FF9E004F"/>
      <color rgb="FFFF6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88648293963255"/>
          <c:y val="5.0925925925925923E-2"/>
          <c:w val="0.80356036745406823"/>
          <c:h val="0.83299358413531654"/>
        </c:manualLayout>
      </c:layout>
      <c:barChart>
        <c:barDir val="col"/>
        <c:grouping val="clustered"/>
        <c:varyColors val="0"/>
        <c:ser>
          <c:idx val="0"/>
          <c:order val="0"/>
          <c:tx>
            <c:strRef>
              <c:f>'Ticker Changes'!$N$34</c:f>
              <c:strCache>
                <c:ptCount val="1"/>
                <c:pt idx="0">
                  <c:v>Volume (Mn)</c:v>
                </c:pt>
              </c:strCache>
            </c:strRef>
          </c:tx>
          <c:spPr>
            <a:solidFill>
              <a:srgbClr val="003300"/>
            </a:solidFill>
            <a:ln>
              <a:noFill/>
            </a:ln>
            <a:effectLst/>
          </c:spPr>
          <c:invertIfNegative val="0"/>
          <c:cat>
            <c:numRef>
              <c:f>'Ticker Changes'!$M$35:$M$39</c:f>
              <c:numCache>
                <c:formatCode>d\-mmm\-yy</c:formatCode>
                <c:ptCount val="5"/>
                <c:pt idx="0">
                  <c:v>44711</c:v>
                </c:pt>
                <c:pt idx="1">
                  <c:v>44712</c:v>
                </c:pt>
                <c:pt idx="2">
                  <c:v>44713</c:v>
                </c:pt>
                <c:pt idx="3">
                  <c:v>44714</c:v>
                </c:pt>
                <c:pt idx="4">
                  <c:v>44715</c:v>
                </c:pt>
              </c:numCache>
            </c:numRef>
          </c:cat>
          <c:val>
            <c:numRef>
              <c:f>'Ticker Changes'!$N$35:$N$39</c:f>
              <c:numCache>
                <c:formatCode>0.00</c:formatCode>
                <c:ptCount val="5"/>
                <c:pt idx="0">
                  <c:v>227.54759200000001</c:v>
                </c:pt>
                <c:pt idx="1">
                  <c:v>318.27814100000001</c:v>
                </c:pt>
                <c:pt idx="2">
                  <c:v>295.34208799999999</c:v>
                </c:pt>
                <c:pt idx="3">
                  <c:v>274.42374100000001</c:v>
                </c:pt>
                <c:pt idx="4">
                  <c:v>282.969514</c:v>
                </c:pt>
              </c:numCache>
            </c:numRef>
          </c:val>
          <c:extLst>
            <c:ext xmlns:c16="http://schemas.microsoft.com/office/drawing/2014/chart" uri="{C3380CC4-5D6E-409C-BE32-E72D297353CC}">
              <c16:uniqueId val="{00000000-EE5D-41FC-B9B5-E51B52A50AC0}"/>
            </c:ext>
          </c:extLst>
        </c:ser>
        <c:dLbls>
          <c:showLegendKey val="0"/>
          <c:showVal val="0"/>
          <c:showCatName val="0"/>
          <c:showSerName val="0"/>
          <c:showPercent val="0"/>
          <c:showBubbleSize val="0"/>
        </c:dLbls>
        <c:gapWidth val="219"/>
        <c:overlap val="-27"/>
        <c:axId val="383407759"/>
        <c:axId val="383407343"/>
      </c:barChart>
      <c:lineChart>
        <c:grouping val="standard"/>
        <c:varyColors val="0"/>
        <c:ser>
          <c:idx val="1"/>
          <c:order val="1"/>
          <c:tx>
            <c:strRef>
              <c:f>'Ticker Changes'!$O$34</c:f>
              <c:strCache>
                <c:ptCount val="1"/>
                <c:pt idx="0">
                  <c:v>Value (NGN Bn) {RHS}</c:v>
                </c:pt>
              </c:strCache>
            </c:strRef>
          </c:tx>
          <c:spPr>
            <a:ln w="28575" cap="rnd">
              <a:solidFill>
                <a:schemeClr val="tx1">
                  <a:lumMod val="95000"/>
                  <a:lumOff val="5000"/>
                </a:schemeClr>
              </a:solidFill>
              <a:round/>
            </a:ln>
            <a:effectLst/>
          </c:spPr>
          <c:marker>
            <c:symbol val="none"/>
          </c:marker>
          <c:cat>
            <c:numRef>
              <c:f>'Ticker Changes'!$M$35:$M$39</c:f>
              <c:numCache>
                <c:formatCode>d\-mmm\-yy</c:formatCode>
                <c:ptCount val="5"/>
                <c:pt idx="0">
                  <c:v>44711</c:v>
                </c:pt>
                <c:pt idx="1">
                  <c:v>44712</c:v>
                </c:pt>
                <c:pt idx="2">
                  <c:v>44713</c:v>
                </c:pt>
                <c:pt idx="3">
                  <c:v>44714</c:v>
                </c:pt>
                <c:pt idx="4">
                  <c:v>44715</c:v>
                </c:pt>
              </c:numCache>
            </c:numRef>
          </c:cat>
          <c:val>
            <c:numRef>
              <c:f>'Ticker Changes'!$O$35:$O$39</c:f>
              <c:numCache>
                <c:formatCode>0.00</c:formatCode>
                <c:ptCount val="5"/>
                <c:pt idx="0">
                  <c:v>2.99757458832</c:v>
                </c:pt>
                <c:pt idx="1">
                  <c:v>3.7136997301600001</c:v>
                </c:pt>
                <c:pt idx="2">
                  <c:v>3.59024328845</c:v>
                </c:pt>
                <c:pt idx="3">
                  <c:v>4.0282402251300002</c:v>
                </c:pt>
                <c:pt idx="4">
                  <c:v>3.37165222946</c:v>
                </c:pt>
              </c:numCache>
            </c:numRef>
          </c:val>
          <c:smooth val="0"/>
          <c:extLst>
            <c:ext xmlns:c16="http://schemas.microsoft.com/office/drawing/2014/chart" uri="{C3380CC4-5D6E-409C-BE32-E72D297353CC}">
              <c16:uniqueId val="{00000001-EE5D-41FC-B9B5-E51B52A50AC0}"/>
            </c:ext>
          </c:extLst>
        </c:ser>
        <c:dLbls>
          <c:showLegendKey val="0"/>
          <c:showVal val="0"/>
          <c:showCatName val="0"/>
          <c:showSerName val="0"/>
          <c:showPercent val="0"/>
          <c:showBubbleSize val="0"/>
        </c:dLbls>
        <c:marker val="1"/>
        <c:smooth val="0"/>
        <c:axId val="383397775"/>
        <c:axId val="383401935"/>
      </c:lineChart>
      <c:dateAx>
        <c:axId val="383407759"/>
        <c:scaling>
          <c:orientation val="minMax"/>
        </c:scaling>
        <c:delete val="0"/>
        <c:axPos val="b"/>
        <c:numFmt formatCode="d\-mmm\-yy"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343"/>
        <c:crosses val="autoZero"/>
        <c:auto val="1"/>
        <c:lblOffset val="100"/>
        <c:baseTimeUnit val="days"/>
      </c:dateAx>
      <c:valAx>
        <c:axId val="383407343"/>
        <c:scaling>
          <c:orientation val="minMax"/>
        </c:scaling>
        <c:delete val="0"/>
        <c:axPos val="l"/>
        <c:numFmt formatCode="0.0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759"/>
        <c:crosses val="autoZero"/>
        <c:crossBetween val="between"/>
      </c:valAx>
      <c:valAx>
        <c:axId val="383401935"/>
        <c:scaling>
          <c:orientation val="minMax"/>
        </c:scaling>
        <c:delete val="0"/>
        <c:axPos val="r"/>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397775"/>
        <c:crosses val="max"/>
        <c:crossBetween val="between"/>
      </c:valAx>
      <c:dateAx>
        <c:axId val="383397775"/>
        <c:scaling>
          <c:orientation val="minMax"/>
        </c:scaling>
        <c:delete val="1"/>
        <c:axPos val="b"/>
        <c:numFmt formatCode="d\-mmm\-yy" sourceLinked="1"/>
        <c:majorTickMark val="out"/>
        <c:minorTickMark val="none"/>
        <c:tickLblPos val="nextTo"/>
        <c:crossAx val="383401935"/>
        <c:crosses val="autoZero"/>
        <c:auto val="1"/>
        <c:lblOffset val="100"/>
        <c:baseTimeUnit val="days"/>
      </c:dateAx>
      <c:spPr>
        <a:noFill/>
        <a:ln>
          <a:noFill/>
        </a:ln>
        <a:effectLst/>
      </c:spPr>
    </c:plotArea>
    <c:legend>
      <c:legendPos val="b"/>
      <c:layout>
        <c:manualLayout>
          <c:xMode val="edge"/>
          <c:yMode val="edge"/>
          <c:x val="0.21658814523184602"/>
          <c:y val="3.7615193934091531E-2"/>
          <c:w val="0.51126793525809278"/>
          <c:h val="8.72474751586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40324720673483"/>
          <c:y val="6.4077689497038293E-2"/>
          <c:w val="0.78601128016208599"/>
          <c:h val="0.87184462100592341"/>
        </c:manualLayout>
      </c:layout>
      <c:barChart>
        <c:barDir val="bar"/>
        <c:grouping val="clustered"/>
        <c:varyColors val="0"/>
        <c:ser>
          <c:idx val="0"/>
          <c:order val="0"/>
          <c:tx>
            <c:strRef>
              <c:f>'Ticker Changes'!$O$3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Changes'!$N$4:$N$8</c:f>
              <c:strCache>
                <c:ptCount val="5"/>
                <c:pt idx="0">
                  <c:v>FTNCOCOA</c:v>
                </c:pt>
                <c:pt idx="1">
                  <c:v>MRS</c:v>
                </c:pt>
                <c:pt idx="2">
                  <c:v>TRANSCOHOT</c:v>
                </c:pt>
                <c:pt idx="3">
                  <c:v>CHAMS</c:v>
                </c:pt>
                <c:pt idx="4">
                  <c:v>CONOIL</c:v>
                </c:pt>
              </c:strCache>
            </c:strRef>
          </c:cat>
          <c:val>
            <c:numRef>
              <c:f>'Ticker Changes'!$O$4:$O$8</c:f>
              <c:numCache>
                <c:formatCode>0.00%</c:formatCode>
                <c:ptCount val="5"/>
                <c:pt idx="0">
                  <c:v>7.7586206896551726</c:v>
                </c:pt>
                <c:pt idx="1">
                  <c:v>6.7624113475177312</c:v>
                </c:pt>
                <c:pt idx="2">
                  <c:v>4.4400000000000004</c:v>
                </c:pt>
                <c:pt idx="3">
                  <c:v>3.4347826086956523</c:v>
                </c:pt>
                <c:pt idx="4">
                  <c:v>3.2452830188679247</c:v>
                </c:pt>
              </c:numCache>
            </c:numRef>
          </c:val>
          <c:extLst>
            <c:ext xmlns:c16="http://schemas.microsoft.com/office/drawing/2014/chart" uri="{C3380CC4-5D6E-409C-BE32-E72D297353CC}">
              <c16:uniqueId val="{00000000-07A0-4FD1-BB88-0BE781A1E94D}"/>
            </c:ext>
          </c:extLst>
        </c:ser>
        <c:dLbls>
          <c:showLegendKey val="0"/>
          <c:showVal val="0"/>
          <c:showCatName val="0"/>
          <c:showSerName val="0"/>
          <c:showPercent val="0"/>
          <c:showBubbleSize val="0"/>
        </c:dLbls>
        <c:gapWidth val="182"/>
        <c:axId val="2041201359"/>
        <c:axId val="2041205103"/>
      </c:barChart>
      <c:catAx>
        <c:axId val="2041201359"/>
        <c:scaling>
          <c:orientation val="minMax"/>
        </c:scaling>
        <c:delete val="0"/>
        <c:axPos val="l"/>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mn-lt"/>
                <a:ea typeface="+mn-ea"/>
                <a:cs typeface="+mn-cs"/>
              </a:defRPr>
            </a:pPr>
            <a:endParaRPr lang="en-NG"/>
          </a:p>
        </c:txPr>
        <c:crossAx val="2041205103"/>
        <c:crosses val="autoZero"/>
        <c:auto val="1"/>
        <c:lblAlgn val="ctr"/>
        <c:lblOffset val="100"/>
        <c:noMultiLvlLbl val="0"/>
      </c:catAx>
      <c:valAx>
        <c:axId val="2041205103"/>
        <c:scaling>
          <c:orientation val="minMax"/>
        </c:scaling>
        <c:delete val="1"/>
        <c:axPos val="b"/>
        <c:numFmt formatCode="0.00%" sourceLinked="1"/>
        <c:majorTickMark val="none"/>
        <c:minorTickMark val="none"/>
        <c:tickLblPos val="nextTo"/>
        <c:crossAx val="204120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Changes'!$AE$2:$AE$3</c:f>
              <c:strCache>
                <c:ptCount val="2"/>
                <c:pt idx="0">
                  <c:v>Top Gainers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Changes'!$AD$4:$AD$8</c:f>
              <c:strCache>
                <c:ptCount val="5"/>
                <c:pt idx="0">
                  <c:v>DAARCOMM</c:v>
                </c:pt>
                <c:pt idx="1">
                  <c:v>DAARCOMM</c:v>
                </c:pt>
                <c:pt idx="2">
                  <c:v>UNILEVER</c:v>
                </c:pt>
                <c:pt idx="3">
                  <c:v>STERLINGNG</c:v>
                </c:pt>
                <c:pt idx="4">
                  <c:v>JOHNHOLT</c:v>
                </c:pt>
              </c:strCache>
            </c:strRef>
          </c:cat>
          <c:val>
            <c:numRef>
              <c:f>'Ticker Changes'!$AE$4:$AE$8</c:f>
              <c:numCache>
                <c:formatCode>0.00%</c:formatCode>
                <c:ptCount val="5"/>
                <c:pt idx="0">
                  <c:v>0.10000000000000009</c:v>
                </c:pt>
                <c:pt idx="1">
                  <c:v>0.10000000000000009</c:v>
                </c:pt>
                <c:pt idx="2">
                  <c:v>9.9999999999999867E-2</c:v>
                </c:pt>
                <c:pt idx="3">
                  <c:v>9.9678456591639986E-2</c:v>
                </c:pt>
                <c:pt idx="4">
                  <c:v>9.9447513812154664E-2</c:v>
                </c:pt>
              </c:numCache>
            </c:numRef>
          </c:val>
          <c:extLst>
            <c:ext xmlns:c16="http://schemas.microsoft.com/office/drawing/2014/chart" uri="{C3380CC4-5D6E-409C-BE32-E72D297353CC}">
              <c16:uniqueId val="{00000000-CBAF-452E-97FB-4B67B942EFE4}"/>
            </c:ext>
          </c:extLst>
        </c:ser>
        <c:dLbls>
          <c:showLegendKey val="0"/>
          <c:showVal val="0"/>
          <c:showCatName val="0"/>
          <c:showSerName val="0"/>
          <c:showPercent val="0"/>
          <c:showBubbleSize val="0"/>
        </c:dLbls>
        <c:gapWidth val="182"/>
        <c:axId val="923255279"/>
        <c:axId val="923258191"/>
      </c:barChart>
      <c:catAx>
        <c:axId val="923255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923258191"/>
        <c:crosses val="autoZero"/>
        <c:auto val="1"/>
        <c:lblAlgn val="ctr"/>
        <c:lblOffset val="100"/>
        <c:noMultiLvlLbl val="0"/>
      </c:catAx>
      <c:valAx>
        <c:axId val="923258191"/>
        <c:scaling>
          <c:orientation val="minMax"/>
        </c:scaling>
        <c:delete val="1"/>
        <c:axPos val="b"/>
        <c:numFmt formatCode="0.00%" sourceLinked="1"/>
        <c:majorTickMark val="none"/>
        <c:minorTickMark val="none"/>
        <c:tickLblPos val="nextTo"/>
        <c:crossAx val="9232552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Changes'!$AL$2:$AL$3</c:f>
              <c:strCache>
                <c:ptCount val="2"/>
                <c:pt idx="0">
                  <c:v>Top Losers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Changes'!$AK$4:$AK$8</c:f>
              <c:strCache>
                <c:ptCount val="5"/>
                <c:pt idx="0">
                  <c:v>PZ</c:v>
                </c:pt>
                <c:pt idx="1">
                  <c:v>REDSTAREX</c:v>
                </c:pt>
                <c:pt idx="2">
                  <c:v>VERITASKAP</c:v>
                </c:pt>
                <c:pt idx="3">
                  <c:v>FTNCOCOA</c:v>
                </c:pt>
                <c:pt idx="4">
                  <c:v>ETERNA</c:v>
                </c:pt>
              </c:strCache>
            </c:strRef>
          </c:cat>
          <c:val>
            <c:numRef>
              <c:f>'Ticker Changes'!$AL$4:$AL$8</c:f>
              <c:numCache>
                <c:formatCode>0.00%</c:formatCode>
                <c:ptCount val="5"/>
                <c:pt idx="0">
                  <c:v>-0.10000000000000009</c:v>
                </c:pt>
                <c:pt idx="1">
                  <c:v>-9.9999999999999978E-2</c:v>
                </c:pt>
                <c:pt idx="2">
                  <c:v>-9.9999999999999867E-2</c:v>
                </c:pt>
                <c:pt idx="3">
                  <c:v>-9.9290780141843893E-2</c:v>
                </c:pt>
                <c:pt idx="4">
                  <c:v>-9.885931558935368E-2</c:v>
                </c:pt>
              </c:numCache>
            </c:numRef>
          </c:val>
          <c:extLst>
            <c:ext xmlns:c16="http://schemas.microsoft.com/office/drawing/2014/chart" uri="{C3380CC4-5D6E-409C-BE32-E72D297353CC}">
              <c16:uniqueId val="{00000000-090F-4B06-A98B-34E5C9F66F93}"/>
            </c:ext>
          </c:extLst>
        </c:ser>
        <c:dLbls>
          <c:showLegendKey val="0"/>
          <c:showVal val="0"/>
          <c:showCatName val="0"/>
          <c:showSerName val="0"/>
          <c:showPercent val="0"/>
          <c:showBubbleSize val="0"/>
        </c:dLbls>
        <c:gapWidth val="182"/>
        <c:axId val="116630287"/>
        <c:axId val="116631535"/>
      </c:barChart>
      <c:catAx>
        <c:axId val="116630287"/>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6631535"/>
        <c:crosses val="autoZero"/>
        <c:auto val="1"/>
        <c:lblAlgn val="ctr"/>
        <c:lblOffset val="100"/>
        <c:noMultiLvlLbl val="0"/>
      </c:catAx>
      <c:valAx>
        <c:axId val="116631535"/>
        <c:scaling>
          <c:orientation val="minMax"/>
        </c:scaling>
        <c:delete val="1"/>
        <c:axPos val="b"/>
        <c:numFmt formatCode="0.00%" sourceLinked="1"/>
        <c:majorTickMark val="none"/>
        <c:minorTickMark val="none"/>
        <c:tickLblPos val="nextTo"/>
        <c:crossAx val="11663028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Changes'!$O$3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Changes'!$N$4:$N$8</c:f>
              <c:strCache>
                <c:ptCount val="5"/>
                <c:pt idx="0">
                  <c:v>FTNCOCOA</c:v>
                </c:pt>
                <c:pt idx="1">
                  <c:v>MRS</c:v>
                </c:pt>
                <c:pt idx="2">
                  <c:v>TRANSCOHOT</c:v>
                </c:pt>
                <c:pt idx="3">
                  <c:v>CHAMS</c:v>
                </c:pt>
                <c:pt idx="4">
                  <c:v>CONOIL</c:v>
                </c:pt>
              </c:strCache>
            </c:strRef>
          </c:cat>
          <c:val>
            <c:numRef>
              <c:f>'Ticker Changes'!$O$4:$O$8</c:f>
              <c:numCache>
                <c:formatCode>0.00%</c:formatCode>
                <c:ptCount val="5"/>
                <c:pt idx="0">
                  <c:v>7.7586206896551726</c:v>
                </c:pt>
                <c:pt idx="1">
                  <c:v>6.7624113475177312</c:v>
                </c:pt>
                <c:pt idx="2">
                  <c:v>4.4400000000000004</c:v>
                </c:pt>
                <c:pt idx="3">
                  <c:v>3.4347826086956523</c:v>
                </c:pt>
                <c:pt idx="4">
                  <c:v>3.2452830188679247</c:v>
                </c:pt>
              </c:numCache>
            </c:numRef>
          </c:val>
          <c:extLst>
            <c:ext xmlns:c16="http://schemas.microsoft.com/office/drawing/2014/chart" uri="{C3380CC4-5D6E-409C-BE32-E72D297353CC}">
              <c16:uniqueId val="{00000000-C7F5-49D8-B8E0-CBBD0B4E8CEF}"/>
            </c:ext>
          </c:extLst>
        </c:ser>
        <c:dLbls>
          <c:showLegendKey val="0"/>
          <c:showVal val="0"/>
          <c:showCatName val="0"/>
          <c:showSerName val="0"/>
          <c:showPercent val="0"/>
          <c:showBubbleSize val="0"/>
        </c:dLbls>
        <c:gapWidth val="182"/>
        <c:axId val="2041201359"/>
        <c:axId val="2041205103"/>
      </c:barChart>
      <c:catAx>
        <c:axId val="2041201359"/>
        <c:scaling>
          <c:orientation val="minMax"/>
        </c:scaling>
        <c:delete val="0"/>
        <c:axPos val="l"/>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2041205103"/>
        <c:crosses val="autoZero"/>
        <c:auto val="1"/>
        <c:lblAlgn val="ctr"/>
        <c:lblOffset val="100"/>
        <c:noMultiLvlLbl val="0"/>
      </c:catAx>
      <c:valAx>
        <c:axId val="2041205103"/>
        <c:scaling>
          <c:orientation val="minMax"/>
        </c:scaling>
        <c:delete val="1"/>
        <c:axPos val="b"/>
        <c:numFmt formatCode="0.00%" sourceLinked="1"/>
        <c:majorTickMark val="none"/>
        <c:minorTickMark val="none"/>
        <c:tickLblPos val="nextTo"/>
        <c:crossAx val="2041201359"/>
        <c:crosses val="autoZero"/>
        <c:crossBetween val="between"/>
      </c:valAx>
      <c:spPr>
        <a:noFill/>
        <a:ln>
          <a:solidFill>
            <a:schemeClr val="tx1">
              <a:lumMod val="95000"/>
              <a:lumOff val="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Changes'!$W$3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Changes'!$V$4:$V$8</c:f>
              <c:strCache>
                <c:ptCount val="5"/>
                <c:pt idx="0">
                  <c:v>IKEJAHOTEL</c:v>
                </c:pt>
                <c:pt idx="1">
                  <c:v>CHAMPION</c:v>
                </c:pt>
                <c:pt idx="2">
                  <c:v>WAPIC</c:v>
                </c:pt>
                <c:pt idx="3">
                  <c:v>LASACO</c:v>
                </c:pt>
                <c:pt idx="4">
                  <c:v>TRIPPLEG</c:v>
                </c:pt>
              </c:strCache>
            </c:strRef>
          </c:cat>
          <c:val>
            <c:numRef>
              <c:f>'Ticker Changes'!$W$4:$W$8</c:f>
              <c:numCache>
                <c:formatCode>0.00%</c:formatCode>
                <c:ptCount val="5"/>
                <c:pt idx="0">
                  <c:v>-0.35839598997493738</c:v>
                </c:pt>
                <c:pt idx="1">
                  <c:v>-0.35687732342007439</c:v>
                </c:pt>
                <c:pt idx="2">
                  <c:v>-0.34939759036144569</c:v>
                </c:pt>
                <c:pt idx="3">
                  <c:v>-0.33461538461538465</c:v>
                </c:pt>
                <c:pt idx="4">
                  <c:v>-0.26400000000000001</c:v>
                </c:pt>
              </c:numCache>
            </c:numRef>
          </c:val>
          <c:extLst>
            <c:ext xmlns:c16="http://schemas.microsoft.com/office/drawing/2014/chart" uri="{C3380CC4-5D6E-409C-BE32-E72D297353CC}">
              <c16:uniqueId val="{00000000-CF84-43C0-8E8C-C5DC8E7FD12C}"/>
            </c:ext>
          </c:extLst>
        </c:ser>
        <c:dLbls>
          <c:showLegendKey val="0"/>
          <c:showVal val="0"/>
          <c:showCatName val="0"/>
          <c:showSerName val="0"/>
          <c:showPercent val="0"/>
          <c:showBubbleSize val="0"/>
        </c:dLbls>
        <c:gapWidth val="182"/>
        <c:axId val="396677663"/>
        <c:axId val="396675583"/>
      </c:barChart>
      <c:catAx>
        <c:axId val="396677663"/>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96675583"/>
        <c:crosses val="autoZero"/>
        <c:auto val="1"/>
        <c:lblAlgn val="ctr"/>
        <c:lblOffset val="100"/>
        <c:noMultiLvlLbl val="0"/>
      </c:catAx>
      <c:valAx>
        <c:axId val="396675583"/>
        <c:scaling>
          <c:orientation val="minMax"/>
        </c:scaling>
        <c:delete val="1"/>
        <c:axPos val="b"/>
        <c:numFmt formatCode="0.00%" sourceLinked="1"/>
        <c:majorTickMark val="none"/>
        <c:minorTickMark val="none"/>
        <c:tickLblPos val="nextTo"/>
        <c:crossAx val="3966776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Changes'!$AE$2:$AE$3</c:f>
              <c:strCache>
                <c:ptCount val="2"/>
                <c:pt idx="0">
                  <c:v>Top Gainers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Changes'!$AD$4:$AD$8</c:f>
              <c:strCache>
                <c:ptCount val="5"/>
                <c:pt idx="0">
                  <c:v>DAARCOMM</c:v>
                </c:pt>
                <c:pt idx="1">
                  <c:v>DAARCOMM</c:v>
                </c:pt>
                <c:pt idx="2">
                  <c:v>UNILEVER</c:v>
                </c:pt>
                <c:pt idx="3">
                  <c:v>STERLINGNG</c:v>
                </c:pt>
                <c:pt idx="4">
                  <c:v>JOHNHOLT</c:v>
                </c:pt>
              </c:strCache>
            </c:strRef>
          </c:cat>
          <c:val>
            <c:numRef>
              <c:f>'Ticker Changes'!$AE$4:$AE$8</c:f>
              <c:numCache>
                <c:formatCode>0.00%</c:formatCode>
                <c:ptCount val="5"/>
                <c:pt idx="0">
                  <c:v>0.10000000000000009</c:v>
                </c:pt>
                <c:pt idx="1">
                  <c:v>0.10000000000000009</c:v>
                </c:pt>
                <c:pt idx="2">
                  <c:v>9.9999999999999867E-2</c:v>
                </c:pt>
                <c:pt idx="3">
                  <c:v>9.9678456591639986E-2</c:v>
                </c:pt>
                <c:pt idx="4">
                  <c:v>9.9447513812154664E-2</c:v>
                </c:pt>
              </c:numCache>
            </c:numRef>
          </c:val>
          <c:extLst>
            <c:ext xmlns:c16="http://schemas.microsoft.com/office/drawing/2014/chart" uri="{C3380CC4-5D6E-409C-BE32-E72D297353CC}">
              <c16:uniqueId val="{00000000-450D-4653-B768-D3E6889028BF}"/>
            </c:ext>
          </c:extLst>
        </c:ser>
        <c:dLbls>
          <c:showLegendKey val="0"/>
          <c:showVal val="0"/>
          <c:showCatName val="0"/>
          <c:showSerName val="0"/>
          <c:showPercent val="0"/>
          <c:showBubbleSize val="0"/>
        </c:dLbls>
        <c:gapWidth val="182"/>
        <c:axId val="923255279"/>
        <c:axId val="923258191"/>
      </c:barChart>
      <c:catAx>
        <c:axId val="923255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923258191"/>
        <c:crosses val="autoZero"/>
        <c:auto val="1"/>
        <c:lblAlgn val="ctr"/>
        <c:lblOffset val="100"/>
        <c:noMultiLvlLbl val="0"/>
      </c:catAx>
      <c:valAx>
        <c:axId val="923258191"/>
        <c:scaling>
          <c:orientation val="minMax"/>
        </c:scaling>
        <c:delete val="1"/>
        <c:axPos val="b"/>
        <c:numFmt formatCode="0.00%" sourceLinked="1"/>
        <c:majorTickMark val="none"/>
        <c:minorTickMark val="none"/>
        <c:tickLblPos val="nextTo"/>
        <c:crossAx val="923255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Changes'!$AL$2:$AL$3</c:f>
              <c:strCache>
                <c:ptCount val="2"/>
                <c:pt idx="0">
                  <c:v>Top Losers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Changes'!$AK$4:$AK$8</c:f>
              <c:strCache>
                <c:ptCount val="5"/>
                <c:pt idx="0">
                  <c:v>PZ</c:v>
                </c:pt>
                <c:pt idx="1">
                  <c:v>REDSTAREX</c:v>
                </c:pt>
                <c:pt idx="2">
                  <c:v>VERITASKAP</c:v>
                </c:pt>
                <c:pt idx="3">
                  <c:v>FTNCOCOA</c:v>
                </c:pt>
                <c:pt idx="4">
                  <c:v>ETERNA</c:v>
                </c:pt>
              </c:strCache>
            </c:strRef>
          </c:cat>
          <c:val>
            <c:numRef>
              <c:f>'Ticker Changes'!$AL$4:$AL$8</c:f>
              <c:numCache>
                <c:formatCode>0.00%</c:formatCode>
                <c:ptCount val="5"/>
                <c:pt idx="0">
                  <c:v>-0.10000000000000009</c:v>
                </c:pt>
                <c:pt idx="1">
                  <c:v>-9.9999999999999978E-2</c:v>
                </c:pt>
                <c:pt idx="2">
                  <c:v>-9.9999999999999867E-2</c:v>
                </c:pt>
                <c:pt idx="3">
                  <c:v>-9.9290780141843893E-2</c:v>
                </c:pt>
                <c:pt idx="4">
                  <c:v>-9.885931558935368E-2</c:v>
                </c:pt>
              </c:numCache>
            </c:numRef>
          </c:val>
          <c:extLst>
            <c:ext xmlns:c16="http://schemas.microsoft.com/office/drawing/2014/chart" uri="{C3380CC4-5D6E-409C-BE32-E72D297353CC}">
              <c16:uniqueId val="{00000000-49F3-42A5-B1F7-A6063F0F9033}"/>
            </c:ext>
          </c:extLst>
        </c:ser>
        <c:dLbls>
          <c:showLegendKey val="0"/>
          <c:showVal val="0"/>
          <c:showCatName val="0"/>
          <c:showSerName val="0"/>
          <c:showPercent val="0"/>
          <c:showBubbleSize val="0"/>
        </c:dLbls>
        <c:gapWidth val="182"/>
        <c:axId val="116630287"/>
        <c:axId val="116631535"/>
      </c:barChart>
      <c:catAx>
        <c:axId val="116630287"/>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6631535"/>
        <c:crosses val="autoZero"/>
        <c:auto val="1"/>
        <c:lblAlgn val="ctr"/>
        <c:lblOffset val="100"/>
        <c:noMultiLvlLbl val="0"/>
      </c:catAx>
      <c:valAx>
        <c:axId val="116631535"/>
        <c:scaling>
          <c:orientation val="minMax"/>
        </c:scaling>
        <c:delete val="1"/>
        <c:axPos val="b"/>
        <c:numFmt formatCode="0.00%" sourceLinked="1"/>
        <c:majorTickMark val="none"/>
        <c:minorTickMark val="none"/>
        <c:tickLblPos val="nextTo"/>
        <c:crossAx val="116630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2900484897015"/>
          <c:y val="0.20711981147204561"/>
          <c:w val="0.78199243738600477"/>
          <c:h val="0.59953982435587638"/>
        </c:manualLayout>
      </c:layout>
      <c:lineChart>
        <c:grouping val="standard"/>
        <c:varyColors val="0"/>
        <c:ser>
          <c:idx val="0"/>
          <c:order val="0"/>
          <c:spPr>
            <a:ln w="28575" cap="rnd">
              <a:solidFill>
                <a:srgbClr val="003300"/>
              </a:solidFill>
              <a:round/>
            </a:ln>
            <a:effectLst/>
          </c:spPr>
          <c:marker>
            <c:symbol val="circle"/>
            <c:size val="5"/>
            <c:spPr>
              <a:solidFill>
                <a:srgbClr val="800000"/>
              </a:solidFill>
              <a:ln w="9525">
                <a:solidFill>
                  <a:srgbClr val="800000"/>
                </a:solidFill>
              </a:ln>
              <a:effectLst/>
            </c:spPr>
          </c:marker>
          <c:cat>
            <c:strRef>
              <c:f>'Weekly Report'!$E$51:$E$55</c:f>
              <c:strCache>
                <c:ptCount val="5"/>
                <c:pt idx="0">
                  <c:v>1M</c:v>
                </c:pt>
                <c:pt idx="1">
                  <c:v>3M</c:v>
                </c:pt>
                <c:pt idx="2">
                  <c:v>6M</c:v>
                </c:pt>
                <c:pt idx="3">
                  <c:v>9M</c:v>
                </c:pt>
                <c:pt idx="4">
                  <c:v>12M</c:v>
                </c:pt>
              </c:strCache>
            </c:strRef>
          </c:cat>
          <c:val>
            <c:numRef>
              <c:f>'Weekly Report'!$F$51:$F$55</c:f>
              <c:numCache>
                <c:formatCode>0.00%</c:formatCode>
                <c:ptCount val="5"/>
                <c:pt idx="0">
                  <c:v>2.18E-2</c:v>
                </c:pt>
                <c:pt idx="1">
                  <c:v>2.7699999999999999E-2</c:v>
                </c:pt>
                <c:pt idx="2">
                  <c:v>3.5200000000000002E-2</c:v>
                </c:pt>
                <c:pt idx="3">
                  <c:v>4.1000000000000002E-2</c:v>
                </c:pt>
                <c:pt idx="4">
                  <c:v>4.7300000000000002E-2</c:v>
                </c:pt>
              </c:numCache>
            </c:numRef>
          </c:val>
          <c:smooth val="0"/>
          <c:extLst>
            <c:ext xmlns:c16="http://schemas.microsoft.com/office/drawing/2014/chart" uri="{C3380CC4-5D6E-409C-BE32-E72D297353CC}">
              <c16:uniqueId val="{00000000-858F-44F1-84F9-92008D98EBB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0162160"/>
        <c:axId val="1120158000"/>
      </c:lineChart>
      <c:catAx>
        <c:axId val="1120162160"/>
        <c:scaling>
          <c:orientation val="minMax"/>
        </c:scaling>
        <c:delete val="0"/>
        <c:axPos val="b"/>
        <c:title>
          <c:tx>
            <c:rich>
              <a:bodyPr rot="0" spcFirstLastPara="1" vertOverflow="ellipsis" vert="horz" wrap="square" anchor="ctr" anchorCtr="1"/>
              <a:lstStyle/>
              <a:p>
                <a:pPr>
                  <a:defRPr sz="800" b="1" i="0" u="none" strike="noStrike" kern="1200" baseline="0">
                    <a:solidFill>
                      <a:schemeClr val="tx1">
                        <a:lumMod val="95000"/>
                        <a:lumOff val="5000"/>
                      </a:schemeClr>
                    </a:solidFill>
                    <a:latin typeface="+mn-lt"/>
                    <a:ea typeface="+mn-ea"/>
                    <a:cs typeface="+mn-cs"/>
                  </a:defRPr>
                </a:pPr>
                <a:r>
                  <a:rPr lang="en-US" sz="800" b="1">
                    <a:solidFill>
                      <a:schemeClr val="tx1">
                        <a:lumMod val="95000"/>
                        <a:lumOff val="5000"/>
                      </a:schemeClr>
                    </a:solidFill>
                  </a:rPr>
                  <a:t>Treasury Bills</a:t>
                </a:r>
              </a:p>
            </c:rich>
          </c:tx>
          <c:layout>
            <c:manualLayout>
              <c:xMode val="edge"/>
              <c:yMode val="edge"/>
              <c:x val="2.5179056007829507E-3"/>
              <c:y val="2.3041399499324551E-2"/>
            </c:manualLayout>
          </c:layou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95000"/>
                      <a:lumOff val="5000"/>
                    </a:schemeClr>
                  </a:solidFill>
                  <a:latin typeface="+mn-lt"/>
                  <a:ea typeface="+mn-ea"/>
                  <a:cs typeface="+mn-cs"/>
                </a:defRPr>
              </a:pPr>
              <a:endParaRPr lang="en-NG"/>
            </a:p>
          </c:txPr>
        </c:title>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20158000"/>
        <c:crosses val="autoZero"/>
        <c:auto val="1"/>
        <c:lblAlgn val="ctr"/>
        <c:lblOffset val="100"/>
        <c:noMultiLvlLbl val="0"/>
      </c:catAx>
      <c:valAx>
        <c:axId val="1120158000"/>
        <c:scaling>
          <c:orientation val="minMax"/>
        </c:scaling>
        <c:delete val="0"/>
        <c:axPos val="l"/>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NG"/>
          </a:p>
        </c:txPr>
        <c:crossAx val="1120162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5727388329117"/>
          <c:y val="0.18550718992515808"/>
          <c:w val="0.72768968403627143"/>
          <c:h val="0.62586827163657133"/>
        </c:manualLayout>
      </c:layout>
      <c:lineChart>
        <c:grouping val="standard"/>
        <c:varyColors val="0"/>
        <c:ser>
          <c:idx val="0"/>
          <c:order val="0"/>
          <c:spPr>
            <a:ln w="28575" cap="rnd">
              <a:solidFill>
                <a:srgbClr val="003300"/>
              </a:solidFill>
              <a:round/>
            </a:ln>
            <a:effectLst/>
          </c:spPr>
          <c:marker>
            <c:symbol val="circle"/>
            <c:size val="5"/>
            <c:spPr>
              <a:solidFill>
                <a:srgbClr val="800000"/>
              </a:solidFill>
              <a:ln w="9525">
                <a:solidFill>
                  <a:srgbClr val="800000"/>
                </a:solidFill>
              </a:ln>
              <a:effectLst/>
            </c:spPr>
          </c:marker>
          <c:cat>
            <c:strRef>
              <c:f>'Weekly Report'!$I$51:$I$56</c:f>
              <c:strCache>
                <c:ptCount val="6"/>
                <c:pt idx="0">
                  <c:v>1Yr</c:v>
                </c:pt>
                <c:pt idx="1">
                  <c:v>3yr</c:v>
                </c:pt>
                <c:pt idx="2">
                  <c:v>5yr</c:v>
                </c:pt>
                <c:pt idx="3">
                  <c:v>7yr</c:v>
                </c:pt>
                <c:pt idx="4">
                  <c:v>10yr</c:v>
                </c:pt>
                <c:pt idx="5">
                  <c:v>30yr</c:v>
                </c:pt>
              </c:strCache>
            </c:strRef>
          </c:cat>
          <c:val>
            <c:numRef>
              <c:f>'Weekly Report'!$J$51:$J$56</c:f>
              <c:numCache>
                <c:formatCode>0.00%</c:formatCode>
                <c:ptCount val="6"/>
                <c:pt idx="0">
                  <c:v>4.0899999999999999E-2</c:v>
                </c:pt>
                <c:pt idx="1">
                  <c:v>8.5999999999999993E-2</c:v>
                </c:pt>
                <c:pt idx="2">
                  <c:v>0.1065</c:v>
                </c:pt>
                <c:pt idx="3">
                  <c:v>0.10979999999999999</c:v>
                </c:pt>
                <c:pt idx="4">
                  <c:v>0.1163</c:v>
                </c:pt>
                <c:pt idx="5">
                  <c:v>0.1293</c:v>
                </c:pt>
              </c:numCache>
            </c:numRef>
          </c:val>
          <c:smooth val="0"/>
          <c:extLst>
            <c:ext xmlns:c16="http://schemas.microsoft.com/office/drawing/2014/chart" uri="{C3380CC4-5D6E-409C-BE32-E72D297353CC}">
              <c16:uniqueId val="{00000000-BED2-4A4C-8137-02F47DA7049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6820896"/>
        <c:axId val="1126831296"/>
      </c:lineChart>
      <c:catAx>
        <c:axId val="112682089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r>
                  <a:rPr lang="en-US" b="1"/>
                  <a:t>Bonds</a:t>
                </a:r>
              </a:p>
            </c:rich>
          </c:tx>
          <c:layout>
            <c:manualLayout>
              <c:xMode val="edge"/>
              <c:yMode val="edge"/>
              <c:x val="2.8289185379169048E-2"/>
              <c:y val="3.2231874249496216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endParaRPr lang="en-NG"/>
            </a:p>
          </c:txPr>
        </c:title>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26831296"/>
        <c:crosses val="autoZero"/>
        <c:auto val="1"/>
        <c:lblAlgn val="ctr"/>
        <c:lblOffset val="100"/>
        <c:noMultiLvlLbl val="0"/>
      </c:catAx>
      <c:valAx>
        <c:axId val="1126831296"/>
        <c:scaling>
          <c:orientation val="minMax"/>
          <c:min val="4.0000000000000008E-2"/>
        </c:scaling>
        <c:delete val="0"/>
        <c:axPos val="l"/>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NG"/>
          </a:p>
        </c:txPr>
        <c:crossAx val="1126820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88648293963255"/>
          <c:y val="5.0925925925925923E-2"/>
          <c:w val="0.80356036745406823"/>
          <c:h val="0.83299358413531654"/>
        </c:manualLayout>
      </c:layout>
      <c:barChart>
        <c:barDir val="col"/>
        <c:grouping val="clustered"/>
        <c:varyColors val="0"/>
        <c:ser>
          <c:idx val="0"/>
          <c:order val="0"/>
          <c:tx>
            <c:strRef>
              <c:f>'Ticker Changes'!$N$34</c:f>
              <c:strCache>
                <c:ptCount val="1"/>
                <c:pt idx="0">
                  <c:v>Volume (Mn)</c:v>
                </c:pt>
              </c:strCache>
            </c:strRef>
          </c:tx>
          <c:spPr>
            <a:solidFill>
              <a:srgbClr val="003300"/>
            </a:solidFill>
            <a:ln>
              <a:noFill/>
            </a:ln>
            <a:effectLst/>
          </c:spPr>
          <c:invertIfNegative val="0"/>
          <c:cat>
            <c:numRef>
              <c:f>'Ticker Changes'!$M$35:$M$39</c:f>
              <c:numCache>
                <c:formatCode>d\-mmm\-yy</c:formatCode>
                <c:ptCount val="5"/>
                <c:pt idx="0">
                  <c:v>44711</c:v>
                </c:pt>
                <c:pt idx="1">
                  <c:v>44712</c:v>
                </c:pt>
                <c:pt idx="2">
                  <c:v>44713</c:v>
                </c:pt>
                <c:pt idx="3">
                  <c:v>44714</c:v>
                </c:pt>
                <c:pt idx="4">
                  <c:v>44715</c:v>
                </c:pt>
              </c:numCache>
            </c:numRef>
          </c:cat>
          <c:val>
            <c:numRef>
              <c:f>'Ticker Changes'!$N$35:$N$39</c:f>
              <c:numCache>
                <c:formatCode>0.00</c:formatCode>
                <c:ptCount val="5"/>
                <c:pt idx="0">
                  <c:v>227.54759200000001</c:v>
                </c:pt>
                <c:pt idx="1">
                  <c:v>318.27814100000001</c:v>
                </c:pt>
                <c:pt idx="2">
                  <c:v>295.34208799999999</c:v>
                </c:pt>
                <c:pt idx="3">
                  <c:v>274.42374100000001</c:v>
                </c:pt>
                <c:pt idx="4">
                  <c:v>282.969514</c:v>
                </c:pt>
              </c:numCache>
            </c:numRef>
          </c:val>
          <c:extLst>
            <c:ext xmlns:c16="http://schemas.microsoft.com/office/drawing/2014/chart" uri="{C3380CC4-5D6E-409C-BE32-E72D297353CC}">
              <c16:uniqueId val="{00000000-7DE8-41BD-BFC6-52BD687E76A9}"/>
            </c:ext>
          </c:extLst>
        </c:ser>
        <c:dLbls>
          <c:showLegendKey val="0"/>
          <c:showVal val="0"/>
          <c:showCatName val="0"/>
          <c:showSerName val="0"/>
          <c:showPercent val="0"/>
          <c:showBubbleSize val="0"/>
        </c:dLbls>
        <c:gapWidth val="219"/>
        <c:overlap val="-27"/>
        <c:axId val="383407759"/>
        <c:axId val="383407343"/>
      </c:barChart>
      <c:lineChart>
        <c:grouping val="standard"/>
        <c:varyColors val="0"/>
        <c:ser>
          <c:idx val="1"/>
          <c:order val="1"/>
          <c:tx>
            <c:strRef>
              <c:f>'Ticker Changes'!$O$34</c:f>
              <c:strCache>
                <c:ptCount val="1"/>
                <c:pt idx="0">
                  <c:v>Value (NGN Bn) {RHS}</c:v>
                </c:pt>
              </c:strCache>
            </c:strRef>
          </c:tx>
          <c:spPr>
            <a:ln w="28575" cap="rnd">
              <a:solidFill>
                <a:schemeClr val="tx1">
                  <a:lumMod val="95000"/>
                  <a:lumOff val="5000"/>
                </a:schemeClr>
              </a:solidFill>
              <a:round/>
            </a:ln>
            <a:effectLst/>
          </c:spPr>
          <c:marker>
            <c:symbol val="none"/>
          </c:marker>
          <c:cat>
            <c:numRef>
              <c:f>'Ticker Changes'!$M$35:$M$39</c:f>
              <c:numCache>
                <c:formatCode>d\-mmm\-yy</c:formatCode>
                <c:ptCount val="5"/>
                <c:pt idx="0">
                  <c:v>44711</c:v>
                </c:pt>
                <c:pt idx="1">
                  <c:v>44712</c:v>
                </c:pt>
                <c:pt idx="2">
                  <c:v>44713</c:v>
                </c:pt>
                <c:pt idx="3">
                  <c:v>44714</c:v>
                </c:pt>
                <c:pt idx="4">
                  <c:v>44715</c:v>
                </c:pt>
              </c:numCache>
            </c:numRef>
          </c:cat>
          <c:val>
            <c:numRef>
              <c:f>'Ticker Changes'!$O$35:$O$39</c:f>
              <c:numCache>
                <c:formatCode>0.00</c:formatCode>
                <c:ptCount val="5"/>
                <c:pt idx="0">
                  <c:v>2.99757458832</c:v>
                </c:pt>
                <c:pt idx="1">
                  <c:v>3.7136997301600001</c:v>
                </c:pt>
                <c:pt idx="2">
                  <c:v>3.59024328845</c:v>
                </c:pt>
                <c:pt idx="3">
                  <c:v>4.0282402251300002</c:v>
                </c:pt>
                <c:pt idx="4">
                  <c:v>3.37165222946</c:v>
                </c:pt>
              </c:numCache>
            </c:numRef>
          </c:val>
          <c:smooth val="0"/>
          <c:extLst>
            <c:ext xmlns:c16="http://schemas.microsoft.com/office/drawing/2014/chart" uri="{C3380CC4-5D6E-409C-BE32-E72D297353CC}">
              <c16:uniqueId val="{00000001-7DE8-41BD-BFC6-52BD687E76A9}"/>
            </c:ext>
          </c:extLst>
        </c:ser>
        <c:dLbls>
          <c:showLegendKey val="0"/>
          <c:showVal val="0"/>
          <c:showCatName val="0"/>
          <c:showSerName val="0"/>
          <c:showPercent val="0"/>
          <c:showBubbleSize val="0"/>
        </c:dLbls>
        <c:marker val="1"/>
        <c:smooth val="0"/>
        <c:axId val="383397775"/>
        <c:axId val="383401935"/>
      </c:lineChart>
      <c:dateAx>
        <c:axId val="383407759"/>
        <c:scaling>
          <c:orientation val="minMax"/>
        </c:scaling>
        <c:delete val="0"/>
        <c:axPos val="b"/>
        <c:numFmt formatCode="d\-mmm\-yy"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343"/>
        <c:crosses val="autoZero"/>
        <c:auto val="1"/>
        <c:lblOffset val="100"/>
        <c:baseTimeUnit val="days"/>
      </c:dateAx>
      <c:valAx>
        <c:axId val="383407343"/>
        <c:scaling>
          <c:orientation val="minMax"/>
        </c:scaling>
        <c:delete val="0"/>
        <c:axPos val="l"/>
        <c:numFmt formatCode="0.0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759"/>
        <c:crosses val="autoZero"/>
        <c:crossBetween val="between"/>
      </c:valAx>
      <c:valAx>
        <c:axId val="383401935"/>
        <c:scaling>
          <c:orientation val="minMax"/>
        </c:scaling>
        <c:delete val="0"/>
        <c:axPos val="r"/>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397775"/>
        <c:crosses val="max"/>
        <c:crossBetween val="between"/>
      </c:valAx>
      <c:dateAx>
        <c:axId val="383397775"/>
        <c:scaling>
          <c:orientation val="minMax"/>
        </c:scaling>
        <c:delete val="1"/>
        <c:axPos val="b"/>
        <c:numFmt formatCode="d\-mmm\-yy" sourceLinked="1"/>
        <c:majorTickMark val="out"/>
        <c:minorTickMark val="none"/>
        <c:tickLblPos val="nextTo"/>
        <c:crossAx val="383401935"/>
        <c:crosses val="autoZero"/>
        <c:auto val="1"/>
        <c:lblOffset val="100"/>
        <c:baseTimeUnit val="days"/>
      </c:dateAx>
      <c:spPr>
        <a:noFill/>
        <a:ln>
          <a:noFill/>
        </a:ln>
        <a:effectLst/>
      </c:spPr>
    </c:plotArea>
    <c:legend>
      <c:legendPos val="b"/>
      <c:layout>
        <c:manualLayout>
          <c:xMode val="edge"/>
          <c:yMode val="edge"/>
          <c:x val="0.21658814523184602"/>
          <c:y val="3.7615193934091531E-2"/>
          <c:w val="0.51126793525809278"/>
          <c:h val="8.72474751586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Changes'!$W$3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Changes'!$V$4:$V$8</c:f>
              <c:strCache>
                <c:ptCount val="5"/>
                <c:pt idx="0">
                  <c:v>IKEJAHOTEL</c:v>
                </c:pt>
                <c:pt idx="1">
                  <c:v>CHAMPION</c:v>
                </c:pt>
                <c:pt idx="2">
                  <c:v>WAPIC</c:v>
                </c:pt>
                <c:pt idx="3">
                  <c:v>LASACO</c:v>
                </c:pt>
                <c:pt idx="4">
                  <c:v>TRIPPLEG</c:v>
                </c:pt>
              </c:strCache>
            </c:strRef>
          </c:cat>
          <c:val>
            <c:numRef>
              <c:f>'Ticker Changes'!$W$4:$W$8</c:f>
              <c:numCache>
                <c:formatCode>0.00%</c:formatCode>
                <c:ptCount val="5"/>
                <c:pt idx="0">
                  <c:v>-0.35839598997493738</c:v>
                </c:pt>
                <c:pt idx="1">
                  <c:v>-0.35687732342007439</c:v>
                </c:pt>
                <c:pt idx="2">
                  <c:v>-0.34939759036144569</c:v>
                </c:pt>
                <c:pt idx="3">
                  <c:v>-0.33461538461538465</c:v>
                </c:pt>
                <c:pt idx="4">
                  <c:v>-0.26400000000000001</c:v>
                </c:pt>
              </c:numCache>
            </c:numRef>
          </c:val>
          <c:extLst>
            <c:ext xmlns:c16="http://schemas.microsoft.com/office/drawing/2014/chart" uri="{C3380CC4-5D6E-409C-BE32-E72D297353CC}">
              <c16:uniqueId val="{00000000-C04E-4519-BC18-371142C051E7}"/>
            </c:ext>
          </c:extLst>
        </c:ser>
        <c:dLbls>
          <c:showLegendKey val="0"/>
          <c:showVal val="0"/>
          <c:showCatName val="0"/>
          <c:showSerName val="0"/>
          <c:showPercent val="0"/>
          <c:showBubbleSize val="0"/>
        </c:dLbls>
        <c:gapWidth val="182"/>
        <c:axId val="396677663"/>
        <c:axId val="396675583"/>
      </c:barChart>
      <c:catAx>
        <c:axId val="396677663"/>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mn-lt"/>
                <a:ea typeface="+mn-ea"/>
                <a:cs typeface="+mn-cs"/>
              </a:defRPr>
            </a:pPr>
            <a:endParaRPr lang="en-NG"/>
          </a:p>
        </c:txPr>
        <c:crossAx val="396675583"/>
        <c:crosses val="autoZero"/>
        <c:auto val="1"/>
        <c:lblAlgn val="ctr"/>
        <c:lblOffset val="100"/>
        <c:noMultiLvlLbl val="0"/>
      </c:catAx>
      <c:valAx>
        <c:axId val="396675583"/>
        <c:scaling>
          <c:orientation val="minMax"/>
        </c:scaling>
        <c:delete val="1"/>
        <c:axPos val="b"/>
        <c:numFmt formatCode="0.00%" sourceLinked="1"/>
        <c:majorTickMark val="none"/>
        <c:minorTickMark val="none"/>
        <c:tickLblPos val="nextTo"/>
        <c:crossAx val="39667766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Gainers and Losers'!A1"/></Relationships>
</file>

<file path=xl/drawings/_rels/drawing2.xml.rels><?xml version="1.0" encoding="UTF-8" standalone="yes"?>
<Relationships xmlns="http://schemas.openxmlformats.org/package/2006/relationships"><Relationship Id="rId2" Type="http://schemas.openxmlformats.org/officeDocument/2006/relationships/hyperlink" Target="#Pricelist!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ricelist!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600075</xdr:colOff>
      <xdr:row>0</xdr:row>
      <xdr:rowOff>180975</xdr:rowOff>
    </xdr:from>
    <xdr:to>
      <xdr:col>14</xdr:col>
      <xdr:colOff>19050</xdr:colOff>
      <xdr:row>2</xdr:row>
      <xdr:rowOff>180975</xdr:rowOff>
    </xdr:to>
    <xdr:sp macro="" textlink="">
      <xdr:nvSpPr>
        <xdr:cNvPr id="4" name="TextBox 3">
          <a:hlinkClick xmlns:r="http://schemas.openxmlformats.org/officeDocument/2006/relationships" r:id="rId1"/>
          <a:extLst>
            <a:ext uri="{FF2B5EF4-FFF2-40B4-BE49-F238E27FC236}">
              <a16:creationId xmlns:a16="http://schemas.microsoft.com/office/drawing/2014/main" id="{497A532F-2ECB-4319-9432-207B8553F0FD}"/>
            </a:ext>
          </a:extLst>
        </xdr:cNvPr>
        <xdr:cNvSpPr txBox="1"/>
      </xdr:nvSpPr>
      <xdr:spPr>
        <a:xfrm>
          <a:off x="8658225" y="180975"/>
          <a:ext cx="2895600" cy="381000"/>
        </a:xfrm>
        <a:prstGeom prst="roundRect">
          <a:avLst/>
        </a:prstGeom>
        <a:solidFill>
          <a:srgbClr val="0033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1">
              <a:solidFill>
                <a:schemeClr val="bg1">
                  <a:lumMod val="95000"/>
                </a:schemeClr>
              </a:solidFill>
            </a:rPr>
            <a:t>GAINERS AND LOSERS</a:t>
          </a:r>
        </a:p>
        <a:p>
          <a:pPr algn="ctr"/>
          <a:endParaRPr lang="en-NG" sz="1400" b="1" i="1">
            <a:solidFill>
              <a:schemeClr val="bg1">
                <a:lumMod val="95000"/>
              </a:schemeClr>
            </a:solidFill>
          </a:endParaRPr>
        </a:p>
      </xdr:txBody>
    </xdr:sp>
    <xdr:clientData/>
  </xdr:twoCellAnchor>
  <xdr:twoCellAnchor>
    <xdr:from>
      <xdr:col>10</xdr:col>
      <xdr:colOff>866775</xdr:colOff>
      <xdr:row>0</xdr:row>
      <xdr:rowOff>180974</xdr:rowOff>
    </xdr:from>
    <xdr:to>
      <xdr:col>11</xdr:col>
      <xdr:colOff>485775</xdr:colOff>
      <xdr:row>2</xdr:row>
      <xdr:rowOff>190499</xdr:rowOff>
    </xdr:to>
    <xdr:grpSp>
      <xdr:nvGrpSpPr>
        <xdr:cNvPr id="5" name="Group 4">
          <a:extLst>
            <a:ext uri="{FF2B5EF4-FFF2-40B4-BE49-F238E27FC236}">
              <a16:creationId xmlns:a16="http://schemas.microsoft.com/office/drawing/2014/main" id="{36ADDA66-54D2-4802-B386-16A4B1E25BDB}"/>
            </a:ext>
          </a:extLst>
        </xdr:cNvPr>
        <xdr:cNvGrpSpPr/>
      </xdr:nvGrpSpPr>
      <xdr:grpSpPr>
        <a:xfrm>
          <a:off x="7486650" y="180974"/>
          <a:ext cx="1066800" cy="390525"/>
          <a:chOff x="2838450" y="4829175"/>
          <a:chExt cx="876298" cy="223772"/>
        </a:xfrm>
      </xdr:grpSpPr>
      <xdr:pic>
        <xdr:nvPicPr>
          <xdr:cNvPr id="6" name="rg_hi" descr="http://t2.gstatic.com/images?q=tbn:ANd9GcT9qR-STAgmO85QuYKsI8TpXpUr9n8FnyvNBMr0ENAwef27cfPA">
            <a:extLst>
              <a:ext uri="{FF2B5EF4-FFF2-40B4-BE49-F238E27FC236}">
                <a16:creationId xmlns:a16="http://schemas.microsoft.com/office/drawing/2014/main" id="{C9BEC58A-9726-4CA6-B3EA-FB026C52EF0E}"/>
              </a:ext>
            </a:extLst>
          </xdr:cNvPr>
          <xdr:cNvPicPr/>
        </xdr:nvPicPr>
        <xdr:blipFill>
          <a:blip xmlns:r="http://schemas.openxmlformats.org/officeDocument/2006/relationships" r:embed="rId2" cstate="print"/>
          <a:srcRect/>
          <a:stretch>
            <a:fillRect/>
          </a:stretch>
        </xdr:blipFill>
        <xdr:spPr bwMode="auto">
          <a:xfrm rot="5400000">
            <a:off x="3412652" y="4750852"/>
            <a:ext cx="204721" cy="399470"/>
          </a:xfrm>
          <a:prstGeom prst="rect">
            <a:avLst/>
          </a:prstGeom>
          <a:solidFill>
            <a:schemeClr val="accent2"/>
          </a:solidFill>
          <a:ln w="9525">
            <a:noFill/>
            <a:miter lim="800000"/>
            <a:headEnd/>
            <a:tailEnd/>
          </a:ln>
        </xdr:spPr>
      </xdr:pic>
      <xdr:cxnSp macro="">
        <xdr:nvCxnSpPr>
          <xdr:cNvPr id="7" name="Straight Connector 6">
            <a:extLst>
              <a:ext uri="{FF2B5EF4-FFF2-40B4-BE49-F238E27FC236}">
                <a16:creationId xmlns:a16="http://schemas.microsoft.com/office/drawing/2014/main" id="{45AF4615-89EE-4962-BA7D-E7888F77F001}"/>
              </a:ext>
            </a:extLst>
          </xdr:cNvPr>
          <xdr:cNvCxnSpPr/>
        </xdr:nvCxnSpPr>
        <xdr:spPr>
          <a:xfrm>
            <a:off x="2838450" y="4829175"/>
            <a:ext cx="247650" cy="1588"/>
          </a:xfrm>
          <a:prstGeom prst="line">
            <a:avLst/>
          </a:prstGeom>
          <a:ln>
            <a:no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19050</xdr:colOff>
      <xdr:row>1</xdr:row>
      <xdr:rowOff>57150</xdr:rowOff>
    </xdr:from>
    <xdr:to>
      <xdr:col>3</xdr:col>
      <xdr:colOff>266699</xdr:colOff>
      <xdr:row>4</xdr:row>
      <xdr:rowOff>142662</xdr:rowOff>
    </xdr:to>
    <xdr:pic>
      <xdr:nvPicPr>
        <xdr:cNvPr id="10" name="Picture 9">
          <a:extLst>
            <a:ext uri="{FF2B5EF4-FFF2-40B4-BE49-F238E27FC236}">
              <a16:creationId xmlns:a16="http://schemas.microsoft.com/office/drawing/2014/main" id="{9B9BF796-A658-4EA4-B7FE-956461A9EF66}"/>
            </a:ext>
          </a:extLst>
        </xdr:cNvPr>
        <xdr:cNvPicPr>
          <a:picLocks noChangeAspect="1"/>
        </xdr:cNvPicPr>
      </xdr:nvPicPr>
      <xdr:blipFill>
        <a:blip xmlns:r="http://schemas.openxmlformats.org/officeDocument/2006/relationships" r:embed="rId3"/>
        <a:stretch>
          <a:fillRect/>
        </a:stretch>
      </xdr:blipFill>
      <xdr:spPr>
        <a:xfrm>
          <a:off x="247650" y="247650"/>
          <a:ext cx="1447799" cy="657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1</xdr:row>
      <xdr:rowOff>38100</xdr:rowOff>
    </xdr:from>
    <xdr:to>
      <xdr:col>2</xdr:col>
      <xdr:colOff>314326</xdr:colOff>
      <xdr:row>4</xdr:row>
      <xdr:rowOff>123612</xdr:rowOff>
    </xdr:to>
    <xdr:pic>
      <xdr:nvPicPr>
        <xdr:cNvPr id="4" name="Picture 3">
          <a:extLst>
            <a:ext uri="{FF2B5EF4-FFF2-40B4-BE49-F238E27FC236}">
              <a16:creationId xmlns:a16="http://schemas.microsoft.com/office/drawing/2014/main" id="{9C87654C-95CB-4063-BEED-221B62249C13}"/>
            </a:ext>
          </a:extLst>
        </xdr:cNvPr>
        <xdr:cNvPicPr>
          <a:picLocks noChangeAspect="1"/>
        </xdr:cNvPicPr>
      </xdr:nvPicPr>
      <xdr:blipFill>
        <a:blip xmlns:r="http://schemas.openxmlformats.org/officeDocument/2006/relationships" r:embed="rId1"/>
        <a:stretch>
          <a:fillRect/>
        </a:stretch>
      </xdr:blipFill>
      <xdr:spPr>
        <a:xfrm>
          <a:off x="276226" y="228600"/>
          <a:ext cx="1104900" cy="657012"/>
        </a:xfrm>
        <a:prstGeom prst="rect">
          <a:avLst/>
        </a:prstGeom>
      </xdr:spPr>
    </xdr:pic>
    <xdr:clientData/>
  </xdr:twoCellAnchor>
  <xdr:twoCellAnchor>
    <xdr:from>
      <xdr:col>0</xdr:col>
      <xdr:colOff>190500</xdr:colOff>
      <xdr:row>50</xdr:row>
      <xdr:rowOff>0</xdr:rowOff>
    </xdr:from>
    <xdr:to>
      <xdr:col>5</xdr:col>
      <xdr:colOff>695325</xdr:colOff>
      <xdr:row>54</xdr:row>
      <xdr:rowOff>152401</xdr:rowOff>
    </xdr:to>
    <xdr:sp macro="" textlink="">
      <xdr:nvSpPr>
        <xdr:cNvPr id="5" name="TextBox 4">
          <a:hlinkClick xmlns:r="http://schemas.openxmlformats.org/officeDocument/2006/relationships" r:id="rId2"/>
          <a:extLst>
            <a:ext uri="{FF2B5EF4-FFF2-40B4-BE49-F238E27FC236}">
              <a16:creationId xmlns:a16="http://schemas.microsoft.com/office/drawing/2014/main" id="{C48244F5-CC0F-4383-861F-EE314DDD6A81}"/>
            </a:ext>
          </a:extLst>
        </xdr:cNvPr>
        <xdr:cNvSpPr txBox="1"/>
      </xdr:nvSpPr>
      <xdr:spPr>
        <a:xfrm>
          <a:off x="190500" y="9525000"/>
          <a:ext cx="4152900" cy="914401"/>
        </a:xfrm>
        <a:prstGeom prst="roundRect">
          <a:avLst/>
        </a:prstGeom>
        <a:solidFill>
          <a:srgbClr val="0033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lumMod val="95000"/>
                </a:schemeClr>
              </a:solidFill>
            </a:rPr>
            <a:t>RETURN TO NGX PRICELIST</a:t>
          </a:r>
          <a:endParaRPr lang="en-NG" sz="2000" b="1">
            <a:solidFill>
              <a:schemeClr val="bg1">
                <a:lumMod val="9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7</xdr:col>
      <xdr:colOff>657225</xdr:colOff>
      <xdr:row>2</xdr:row>
      <xdr:rowOff>85725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7B7007FA-29BC-4523-B517-B5C002078F83}"/>
            </a:ext>
          </a:extLst>
        </xdr:cNvPr>
        <xdr:cNvSpPr txBox="1"/>
      </xdr:nvSpPr>
      <xdr:spPr>
        <a:xfrm>
          <a:off x="171450" y="66675"/>
          <a:ext cx="4086225" cy="400050"/>
        </a:xfrm>
        <a:prstGeom prst="roundRect">
          <a:avLst/>
        </a:prstGeom>
        <a:solidFill>
          <a:srgbClr val="0033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bg1">
                  <a:lumMod val="95000"/>
                </a:schemeClr>
              </a:solidFill>
            </a:rPr>
            <a:t>RETURN TO PRICELIST</a:t>
          </a:r>
          <a:endParaRPr lang="en-NG" sz="2000" b="1">
            <a:solidFill>
              <a:schemeClr val="bg1">
                <a:lumMod val="9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179916</xdr:colOff>
      <xdr:row>46</xdr:row>
      <xdr:rowOff>62442</xdr:rowOff>
    </xdr:from>
    <xdr:to>
      <xdr:col>16</xdr:col>
      <xdr:colOff>402167</xdr:colOff>
      <xdr:row>59</xdr:row>
      <xdr:rowOff>42334</xdr:rowOff>
    </xdr:to>
    <xdr:graphicFrame macro="">
      <xdr:nvGraphicFramePr>
        <xdr:cNvPr id="4" name="Chart 3">
          <a:extLst>
            <a:ext uri="{FF2B5EF4-FFF2-40B4-BE49-F238E27FC236}">
              <a16:creationId xmlns:a16="http://schemas.microsoft.com/office/drawing/2014/main" id="{5F994C71-364B-4E99-A190-97D25C2CA9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190498</xdr:colOff>
      <xdr:row>18</xdr:row>
      <xdr:rowOff>125940</xdr:rowOff>
    </xdr:from>
    <xdr:to>
      <xdr:col>42</xdr:col>
      <xdr:colOff>412748</xdr:colOff>
      <xdr:row>33</xdr:row>
      <xdr:rowOff>11640</xdr:rowOff>
    </xdr:to>
    <xdr:graphicFrame macro="">
      <xdr:nvGraphicFramePr>
        <xdr:cNvPr id="2" name="Chart 1">
          <a:extLst>
            <a:ext uri="{FF2B5EF4-FFF2-40B4-BE49-F238E27FC236}">
              <a16:creationId xmlns:a16="http://schemas.microsoft.com/office/drawing/2014/main" id="{70952755-2521-4DBE-85AD-60B0E01C25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354541</xdr:colOff>
      <xdr:row>21</xdr:row>
      <xdr:rowOff>73021</xdr:rowOff>
    </xdr:from>
    <xdr:to>
      <xdr:col>39</xdr:col>
      <xdr:colOff>291040</xdr:colOff>
      <xdr:row>35</xdr:row>
      <xdr:rowOff>149221</xdr:rowOff>
    </xdr:to>
    <xdr:graphicFrame macro="">
      <xdr:nvGraphicFramePr>
        <xdr:cNvPr id="3" name="Chart 2">
          <a:extLst>
            <a:ext uri="{FF2B5EF4-FFF2-40B4-BE49-F238E27FC236}">
              <a16:creationId xmlns:a16="http://schemas.microsoft.com/office/drawing/2014/main" id="{491DA7C3-A14F-4F05-8D1E-3E570BAE55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158750</xdr:colOff>
      <xdr:row>5</xdr:row>
      <xdr:rowOff>9525</xdr:rowOff>
    </xdr:from>
    <xdr:to>
      <xdr:col>48</xdr:col>
      <xdr:colOff>433916</xdr:colOff>
      <xdr:row>19</xdr:row>
      <xdr:rowOff>85725</xdr:rowOff>
    </xdr:to>
    <xdr:graphicFrame macro="">
      <xdr:nvGraphicFramePr>
        <xdr:cNvPr id="5" name="Chart 4">
          <a:extLst>
            <a:ext uri="{FF2B5EF4-FFF2-40B4-BE49-F238E27FC236}">
              <a16:creationId xmlns:a16="http://schemas.microsoft.com/office/drawing/2014/main" id="{00566590-930C-493E-8F30-E2F5CCA81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560917</xdr:colOff>
      <xdr:row>1</xdr:row>
      <xdr:rowOff>147107</xdr:rowOff>
    </xdr:from>
    <xdr:to>
      <xdr:col>35</xdr:col>
      <xdr:colOff>0</xdr:colOff>
      <xdr:row>16</xdr:row>
      <xdr:rowOff>32807</xdr:rowOff>
    </xdr:to>
    <xdr:graphicFrame macro="">
      <xdr:nvGraphicFramePr>
        <xdr:cNvPr id="6" name="Chart 5">
          <a:extLst>
            <a:ext uri="{FF2B5EF4-FFF2-40B4-BE49-F238E27FC236}">
              <a16:creationId xmlns:a16="http://schemas.microsoft.com/office/drawing/2014/main" id="{F8017B20-0B66-4958-8DE4-50F3712585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5</xdr:row>
      <xdr:rowOff>17992</xdr:rowOff>
    </xdr:from>
    <xdr:to>
      <xdr:col>11</xdr:col>
      <xdr:colOff>685800</xdr:colOff>
      <xdr:row>23</xdr:row>
      <xdr:rowOff>158750</xdr:rowOff>
    </xdr:to>
    <xdr:sp macro="" textlink="">
      <xdr:nvSpPr>
        <xdr:cNvPr id="2" name="TextBox 1">
          <a:extLst>
            <a:ext uri="{FF2B5EF4-FFF2-40B4-BE49-F238E27FC236}">
              <a16:creationId xmlns:a16="http://schemas.microsoft.com/office/drawing/2014/main" id="{E1AD90A2-C0A2-48C7-8007-BA62B06E7997}"/>
            </a:ext>
          </a:extLst>
        </xdr:cNvPr>
        <xdr:cNvSpPr txBox="1"/>
      </xdr:nvSpPr>
      <xdr:spPr>
        <a:xfrm>
          <a:off x="3909484" y="970492"/>
          <a:ext cx="5539316" cy="3569758"/>
        </a:xfrm>
        <a:prstGeom prst="rect">
          <a:avLst/>
        </a:prstGeom>
        <a:solidFill>
          <a:schemeClr val="lt1"/>
        </a:solidFill>
        <a:ln w="9525" cmpd="sng">
          <a:solidFill>
            <a:srgbClr val="00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mn-lt"/>
              <a:ea typeface="+mn-ea"/>
              <a:cs typeface="+mn-cs"/>
            </a:rPr>
            <a:t>Positive investor sentiment returned to the Nigerian equities market this week as reinvested dividends and bursts of positive sentiments lifted the All-Share Index higher. As a result, the broad index rose by 1.99% to 47,558.45pts, settling the YtD return at +11.22%. </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Once again, </a:t>
          </a:r>
          <a:r>
            <a:rPr lang="en-US" sz="1100" b="1">
              <a:solidFill>
                <a:schemeClr val="dk1"/>
              </a:solidFill>
              <a:effectLst/>
              <a:latin typeface="+mn-lt"/>
              <a:ea typeface="+mn-ea"/>
              <a:cs typeface="+mn-cs"/>
            </a:rPr>
            <a:t>MEYER</a:t>
          </a:r>
          <a:r>
            <a:rPr lang="en-US" sz="1100">
              <a:solidFill>
                <a:schemeClr val="dk1"/>
              </a:solidFill>
              <a:effectLst/>
              <a:latin typeface="+mn-lt"/>
              <a:ea typeface="+mn-ea"/>
              <a:cs typeface="+mn-cs"/>
            </a:rPr>
            <a:t> topped the gainers’ chart, with a price appreciation of 41.59% to NGN1.60, while </a:t>
          </a:r>
          <a:r>
            <a:rPr lang="en-US" sz="1100" b="1">
              <a:solidFill>
                <a:schemeClr val="dk1"/>
              </a:solidFill>
              <a:effectLst/>
              <a:latin typeface="+mn-lt"/>
              <a:ea typeface="+mn-ea"/>
              <a:cs typeface="+mn-cs"/>
            </a:rPr>
            <a:t>ACADEMY</a:t>
          </a:r>
          <a:r>
            <a:rPr lang="en-US" sz="1100">
              <a:solidFill>
                <a:schemeClr val="dk1"/>
              </a:solidFill>
              <a:effectLst/>
              <a:latin typeface="+mn-lt"/>
              <a:ea typeface="+mn-ea"/>
              <a:cs typeface="+mn-cs"/>
            </a:rPr>
            <a:t> lost 18.64% to finish as the weakest performer. All sectors ended the week in the green, with the Banking sector leading the way with a 5.59% gain.</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We expect sentiment will be somewhat positive in the coming week as investors look forward to the first quarter earnings releases and reinvest proceeds from their full year dividends. </a:t>
          </a:r>
          <a:endParaRPr lang="en-NG" sz="1100">
            <a:solidFill>
              <a:schemeClr val="dk1"/>
            </a:solidFill>
            <a:effectLst/>
            <a:latin typeface="+mn-lt"/>
            <a:ea typeface="+mn-ea"/>
            <a:cs typeface="+mn-cs"/>
          </a:endParaRPr>
        </a:p>
        <a:p>
          <a:pPr algn="l"/>
          <a:r>
            <a:rPr lang="en-US" sz="1100">
              <a:solidFill>
                <a:schemeClr val="dk1"/>
              </a:solidFill>
              <a:effectLst/>
              <a:latin typeface="+mn-lt"/>
              <a:ea typeface="+mn-ea"/>
              <a:cs typeface="+mn-cs"/>
            </a:rPr>
            <a:t>In the fixed income market, a Treasury Bills primary market auction was held, with NGN141.25bn offered across all tenors. As was the case in previous auctions, all instruments were oversubscribed, with a collective bid to cover ratio of 1.64x. Though stop rates on the 91-Day bill fell to 1.74% (from 1.75%), rates increased by 0.15% to 4.6% on the 364-Day bill. Activities in the secondary market, however, were quiet as investors focused on the Primary Market Auction. Due to this, the average T-bills yield dropped by 1 basis point to 3.31%. Meanwhile, the average OMO yield rose 11bps to 3.72%.</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In the debt market, the average bond yield trended higher by 7bps to 11.05%, as investors exited their positions in anticipation of higher yields. Notably, the MAR-2026 maturity was the most sold instrument with a yield increase of 0.55%.</a:t>
          </a:r>
          <a:endParaRPr lang="en-NG" sz="11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xdr:txBody>
    </xdr:sp>
    <xdr:clientData/>
  </xdr:twoCellAnchor>
  <xdr:twoCellAnchor>
    <xdr:from>
      <xdr:col>0</xdr:col>
      <xdr:colOff>105833</xdr:colOff>
      <xdr:row>72</xdr:row>
      <xdr:rowOff>7558</xdr:rowOff>
    </xdr:from>
    <xdr:to>
      <xdr:col>11</xdr:col>
      <xdr:colOff>517071</xdr:colOff>
      <xdr:row>87</xdr:row>
      <xdr:rowOff>84665</xdr:rowOff>
    </xdr:to>
    <xdr:sp macro="" textlink="">
      <xdr:nvSpPr>
        <xdr:cNvPr id="3" name="TextBox 2">
          <a:extLst>
            <a:ext uri="{FF2B5EF4-FFF2-40B4-BE49-F238E27FC236}">
              <a16:creationId xmlns:a16="http://schemas.microsoft.com/office/drawing/2014/main" id="{73F02BF9-8303-4093-858D-C04430C50B5C}"/>
            </a:ext>
          </a:extLst>
        </xdr:cNvPr>
        <xdr:cNvSpPr txBox="1"/>
      </xdr:nvSpPr>
      <xdr:spPr>
        <a:xfrm>
          <a:off x="105833" y="13733083"/>
          <a:ext cx="9164713" cy="29346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Anchoria Investment Securities Limited (“AISL/Our/We”) is a duly registered company under the laws of the Federal Republic of Nigeria and is registered with the Securities and Exchange Commission (SEC) with its registered office is at </a:t>
          </a:r>
          <a:r>
            <a:rPr lang="en-NG" sz="1000">
              <a:solidFill>
                <a:schemeClr val="dk1"/>
              </a:solidFill>
              <a:effectLst/>
              <a:latin typeface="+mn-lt"/>
              <a:ea typeface="+mn-ea"/>
              <a:cs typeface="+mn-cs"/>
            </a:rPr>
            <a:t>12th Floor, Elephant House, 214 Broad Street, Marina, Lagos</a:t>
          </a:r>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r>
            <a:rPr lang="en-NG" sz="1000">
              <a:solidFill>
                <a:schemeClr val="dk1"/>
              </a:solidFill>
              <a:effectLst/>
              <a:latin typeface="+mn-lt"/>
              <a:ea typeface="+mn-ea"/>
              <a:cs typeface="+mn-cs"/>
            </a:rPr>
            <a:t> </a:t>
          </a:r>
        </a:p>
        <a:p>
          <a:r>
            <a:rPr lang="en-NG" sz="1000">
              <a:solidFill>
                <a:schemeClr val="dk1"/>
              </a:solidFill>
              <a:effectLst/>
              <a:latin typeface="+mn-lt"/>
              <a:ea typeface="+mn-ea"/>
              <a:cs typeface="+mn-cs"/>
            </a:rPr>
            <a:t>You </a:t>
          </a:r>
          <a:r>
            <a:rPr lang="en-US" sz="1000">
              <a:solidFill>
                <a:schemeClr val="dk1"/>
              </a:solidFill>
              <a:effectLst/>
              <a:latin typeface="+mn-lt"/>
              <a:ea typeface="+mn-ea"/>
              <a:cs typeface="+mn-cs"/>
            </a:rPr>
            <a:t>e</a:t>
          </a:r>
          <a:r>
            <a:rPr lang="en-NG" sz="1000">
              <a:solidFill>
                <a:schemeClr val="dk1"/>
              </a:solidFill>
              <a:effectLst/>
              <a:latin typeface="+mn-lt"/>
              <a:ea typeface="+mn-ea"/>
              <a:cs typeface="+mn-cs"/>
            </a:rPr>
            <a:t>xpressly </a:t>
          </a:r>
          <a:r>
            <a:rPr lang="en-US" sz="1000">
              <a:solidFill>
                <a:schemeClr val="dk1"/>
              </a:solidFill>
              <a:effectLst/>
              <a:latin typeface="+mn-lt"/>
              <a:ea typeface="+mn-ea"/>
              <a:cs typeface="+mn-cs"/>
            </a:rPr>
            <a:t>u</a:t>
          </a:r>
          <a:r>
            <a:rPr lang="en-NG" sz="1000">
              <a:solidFill>
                <a:schemeClr val="dk1"/>
              </a:solidFill>
              <a:effectLst/>
              <a:latin typeface="+mn-lt"/>
              <a:ea typeface="+mn-ea"/>
              <a:cs typeface="+mn-cs"/>
            </a:rPr>
            <a:t>nderstand </a:t>
          </a:r>
          <a:r>
            <a:rPr lang="en-US" sz="1000">
              <a:solidFill>
                <a:schemeClr val="dk1"/>
              </a:solidFill>
              <a:effectLst/>
              <a:latin typeface="+mn-lt"/>
              <a:ea typeface="+mn-ea"/>
              <a:cs typeface="+mn-cs"/>
            </a:rPr>
            <a:t>a</a:t>
          </a:r>
          <a:r>
            <a:rPr lang="en-NG" sz="1000">
              <a:solidFill>
                <a:schemeClr val="dk1"/>
              </a:solidFill>
              <a:effectLst/>
              <a:latin typeface="+mn-lt"/>
              <a:ea typeface="+mn-ea"/>
              <a:cs typeface="+mn-cs"/>
            </a:rPr>
            <a:t>nd </a:t>
          </a:r>
          <a:r>
            <a:rPr lang="en-US" sz="1000">
              <a:solidFill>
                <a:schemeClr val="dk1"/>
              </a:solidFill>
              <a:effectLst/>
              <a:latin typeface="+mn-lt"/>
              <a:ea typeface="+mn-ea"/>
              <a:cs typeface="+mn-cs"/>
            </a:rPr>
            <a:t>ag</a:t>
          </a:r>
          <a:r>
            <a:rPr lang="en-NG" sz="1000">
              <a:solidFill>
                <a:schemeClr val="dk1"/>
              </a:solidFill>
              <a:effectLst/>
              <a:latin typeface="+mn-lt"/>
              <a:ea typeface="+mn-ea"/>
              <a:cs typeface="+mn-cs"/>
            </a:rPr>
            <a:t>ree </a:t>
          </a:r>
          <a:r>
            <a:rPr lang="en-US" sz="1000">
              <a:solidFill>
                <a:schemeClr val="dk1"/>
              </a:solidFill>
              <a:effectLst/>
              <a:latin typeface="+mn-lt"/>
              <a:ea typeface="+mn-ea"/>
              <a:cs typeface="+mn-cs"/>
            </a:rPr>
            <a:t>t</a:t>
          </a:r>
          <a:r>
            <a:rPr lang="en-NG" sz="1000">
              <a:solidFill>
                <a:schemeClr val="dk1"/>
              </a:solidFill>
              <a:effectLst/>
              <a:latin typeface="+mn-lt"/>
              <a:ea typeface="+mn-ea"/>
              <a:cs typeface="+mn-cs"/>
            </a:rPr>
            <a:t>hat</a:t>
          </a:r>
          <a:r>
            <a:rPr lang="en-US" sz="1000">
              <a:solidFill>
                <a:schemeClr val="dk1"/>
              </a:solidFill>
              <a:effectLst/>
              <a:latin typeface="+mn-lt"/>
              <a:ea typeface="+mn-ea"/>
              <a:cs typeface="+mn-cs"/>
            </a:rPr>
            <a:t> our research, reports, opinions, views, articles and newsletters (“Publications”) are true and complete to the best of our knowledge. We have made every attempt to ensure the accuracy and reliability of the information provided in our Publications. However, the information is provided “as is” without representation, guarantee or warranty  on our part and w</a:t>
          </a:r>
          <a:r>
            <a:rPr lang="en-NG" sz="1000">
              <a:solidFill>
                <a:schemeClr val="dk1"/>
              </a:solidFill>
              <a:effectLst/>
              <a:latin typeface="+mn-lt"/>
              <a:ea typeface="+mn-ea"/>
              <a:cs typeface="+mn-cs"/>
            </a:rPr>
            <a:t>e are not responsible for any loss</a:t>
          </a:r>
          <a:r>
            <a:rPr lang="en-US" sz="1000">
              <a:solidFill>
                <a:schemeClr val="dk1"/>
              </a:solidFill>
              <a:effectLst/>
              <a:latin typeface="+mn-lt"/>
              <a:ea typeface="+mn-ea"/>
              <a:cs typeface="+mn-cs"/>
            </a:rPr>
            <a:t> or damage of whatever nature (direct, indirect, consequential or other) whether arising in contract, tort or otherwise which may arise from your reliance on our Publications.  </a:t>
          </a:r>
          <a:endParaRPr lang="en-NG" sz="1000">
            <a:solidFill>
              <a:schemeClr val="dk1"/>
            </a:solidFill>
            <a:effectLst/>
            <a:latin typeface="+mn-lt"/>
            <a:ea typeface="+mn-ea"/>
            <a:cs typeface="+mn-cs"/>
          </a:endParaRPr>
        </a:p>
        <a:p>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r>
            <a:rPr lang="en-NG" sz="1000">
              <a:solidFill>
                <a:schemeClr val="dk1"/>
              </a:solidFill>
              <a:effectLst/>
              <a:latin typeface="+mn-lt"/>
              <a:ea typeface="+mn-ea"/>
              <a:cs typeface="+mn-cs"/>
            </a:rPr>
            <a:t>Our </a:t>
          </a:r>
          <a:r>
            <a:rPr lang="en-US" sz="1000">
              <a:solidFill>
                <a:schemeClr val="dk1"/>
              </a:solidFill>
              <a:effectLst/>
              <a:latin typeface="+mn-lt"/>
              <a:ea typeface="+mn-ea"/>
              <a:cs typeface="+mn-cs"/>
            </a:rPr>
            <a:t>Publications are</a:t>
          </a:r>
          <a:r>
            <a:rPr lang="en-NG" sz="1000">
              <a:solidFill>
                <a:schemeClr val="dk1"/>
              </a:solidFill>
              <a:effectLst/>
              <a:latin typeface="+mn-lt"/>
              <a:ea typeface="+mn-ea"/>
              <a:cs typeface="+mn-cs"/>
            </a:rPr>
            <a:t> intended to be used and must be used for information and education purposes only.. We would like to draw your attention to the following important investment warnings.</a:t>
          </a:r>
        </a:p>
        <a:p>
          <a:pPr lvl="0"/>
          <a:r>
            <a:rPr lang="en-US" sz="1000">
              <a:solidFill>
                <a:schemeClr val="dk1"/>
              </a:solidFill>
              <a:effectLst/>
              <a:latin typeface="+mn-lt"/>
              <a:ea typeface="+mn-ea"/>
              <a:cs typeface="+mn-cs"/>
            </a:rPr>
            <a:t>M</a:t>
          </a:r>
          <a:r>
            <a:rPr lang="en-NG" sz="1000">
              <a:solidFill>
                <a:schemeClr val="dk1"/>
              </a:solidFill>
              <a:effectLst/>
              <a:latin typeface="+mn-lt"/>
              <a:ea typeface="+mn-ea"/>
              <a:cs typeface="+mn-cs"/>
            </a:rPr>
            <a:t>arket conditions and your personal financial circumstances may change</a:t>
          </a:r>
          <a:r>
            <a:rPr lang="en-US" sz="1000">
              <a:solidFill>
                <a:schemeClr val="dk1"/>
              </a:solidFill>
              <a:effectLst/>
              <a:latin typeface="+mn-lt"/>
              <a:ea typeface="+mn-ea"/>
              <a:cs typeface="+mn-cs"/>
            </a:rPr>
            <a:t>, </a:t>
          </a:r>
          <a:r>
            <a:rPr lang="en-NG" sz="1000">
              <a:solidFill>
                <a:schemeClr val="dk1"/>
              </a:solidFill>
              <a:effectLst/>
              <a:latin typeface="+mn-lt"/>
              <a:ea typeface="+mn-ea"/>
              <a:cs typeface="+mn-cs"/>
            </a:rPr>
            <a:t>perhaps suddenly or gradually over time</a:t>
          </a:r>
          <a:r>
            <a:rPr lang="en-US" sz="1000">
              <a:solidFill>
                <a:schemeClr val="dk1"/>
              </a:solidFill>
              <a:effectLst/>
              <a:latin typeface="+mn-lt"/>
              <a:ea typeface="+mn-ea"/>
              <a:cs typeface="+mn-cs"/>
            </a:rPr>
            <a:t>.</a:t>
          </a:r>
          <a:endParaRPr lang="en-NG" sz="1000">
            <a:solidFill>
              <a:schemeClr val="dk1"/>
            </a:solidFill>
            <a:effectLst/>
            <a:latin typeface="+mn-lt"/>
            <a:ea typeface="+mn-ea"/>
            <a:cs typeface="+mn-cs"/>
          </a:endParaRPr>
        </a:p>
        <a:p>
          <a:pPr lvl="0"/>
          <a:r>
            <a:rPr lang="en-NG" sz="1000">
              <a:solidFill>
                <a:schemeClr val="dk1"/>
              </a:solidFill>
              <a:effectLst/>
              <a:latin typeface="+mn-lt"/>
              <a:ea typeface="+mn-ea"/>
              <a:cs typeface="+mn-cs"/>
            </a:rPr>
            <a:t>Investors may not get back the amount they invested</a:t>
          </a:r>
          <a:r>
            <a:rPr lang="en-US" sz="1000">
              <a:solidFill>
                <a:schemeClr val="dk1"/>
              </a:solidFill>
              <a:effectLst/>
              <a:latin typeface="+mn-lt"/>
              <a:ea typeface="+mn-ea"/>
              <a:cs typeface="+mn-cs"/>
            </a:rPr>
            <a:t>.</a:t>
          </a:r>
          <a:endParaRPr lang="en-NG" sz="1000">
            <a:solidFill>
              <a:schemeClr val="dk1"/>
            </a:solidFill>
            <a:effectLst/>
            <a:latin typeface="+mn-lt"/>
            <a:ea typeface="+mn-ea"/>
            <a:cs typeface="+mn-cs"/>
          </a:endParaRPr>
        </a:p>
        <a:p>
          <a:pPr lvl="0"/>
          <a:r>
            <a:rPr lang="en-NG" sz="1000">
              <a:solidFill>
                <a:schemeClr val="dk1"/>
              </a:solidFill>
              <a:effectLst/>
              <a:latin typeface="+mn-lt"/>
              <a:ea typeface="+mn-ea"/>
              <a:cs typeface="+mn-cs"/>
            </a:rPr>
            <a:t>Past performance is not a guide to future performance and in fact volatility means that returns in any period may be far above or below those of previous period.</a:t>
          </a:r>
        </a:p>
        <a:p>
          <a:r>
            <a:rPr lang="en-NG" sz="1000">
              <a:solidFill>
                <a:schemeClr val="dk1"/>
              </a:solidFill>
              <a:effectLst/>
              <a:latin typeface="+mn-lt"/>
              <a:ea typeface="+mn-ea"/>
              <a:cs typeface="+mn-cs"/>
            </a:rPr>
            <a:t> </a:t>
          </a:r>
        </a:p>
        <a:p>
          <a:r>
            <a:rPr lang="en-NG" sz="1000">
              <a:solidFill>
                <a:schemeClr val="dk1"/>
              </a:solidFill>
              <a:effectLst/>
              <a:latin typeface="+mn-lt"/>
              <a:ea typeface="+mn-ea"/>
              <a:cs typeface="+mn-cs"/>
            </a:rPr>
            <a:t>The materials contained </a:t>
          </a:r>
          <a:r>
            <a:rPr lang="en-US" sz="1000">
              <a:solidFill>
                <a:schemeClr val="dk1"/>
              </a:solidFill>
              <a:effectLst/>
              <a:latin typeface="+mn-lt"/>
              <a:ea typeface="+mn-ea"/>
              <a:cs typeface="+mn-cs"/>
            </a:rPr>
            <a:t>in our Publications</a:t>
          </a:r>
          <a:r>
            <a:rPr lang="en-NG" sz="1000">
              <a:solidFill>
                <a:schemeClr val="dk1"/>
              </a:solidFill>
              <a:effectLst/>
              <a:latin typeface="+mn-lt"/>
              <a:ea typeface="+mn-ea"/>
              <a:cs typeface="+mn-cs"/>
            </a:rPr>
            <a:t>, including, without limitation, any copyrights, trademarks, service marks, and all other proprietary materials, are protected by the Nigerian and international copyright laws and treaty provisions, trademarks laws, and other proprietary rights laws. The material may not be copied, republished, incorporated into another </a:t>
          </a:r>
          <a:r>
            <a:rPr lang="en-US" sz="1000">
              <a:solidFill>
                <a:schemeClr val="dk1"/>
              </a:solidFill>
              <a:effectLst/>
              <a:latin typeface="+mn-lt"/>
              <a:ea typeface="+mn-ea"/>
              <a:cs typeface="+mn-cs"/>
            </a:rPr>
            <a:t>channel</a:t>
          </a:r>
          <a:r>
            <a:rPr lang="en-NG" sz="1000">
              <a:solidFill>
                <a:schemeClr val="dk1"/>
              </a:solidFill>
              <a:effectLst/>
              <a:latin typeface="+mn-lt"/>
              <a:ea typeface="+mn-ea"/>
              <a:cs typeface="+mn-cs"/>
            </a:rPr>
            <a:t> or reproduced (whether by linking, framing, or any other method), transmitted, distributed, uploaded, posted, used to create a derivative work or exploited in any other way without the express written consent of </a:t>
          </a:r>
          <a:r>
            <a:rPr lang="en-US" sz="1000">
              <a:solidFill>
                <a:schemeClr val="dk1"/>
              </a:solidFill>
              <a:effectLst/>
              <a:latin typeface="+mn-lt"/>
              <a:ea typeface="+mn-ea"/>
              <a:cs typeface="+mn-cs"/>
            </a:rPr>
            <a:t>the intellectual property right owner</a:t>
          </a:r>
          <a:r>
            <a:rPr lang="en-NG" sz="1000">
              <a:solidFill>
                <a:schemeClr val="dk1"/>
              </a:solidFill>
              <a:effectLst/>
              <a:latin typeface="+mn-lt"/>
              <a:ea typeface="+mn-ea"/>
              <a:cs typeface="+mn-cs"/>
            </a:rPr>
            <a:t>.</a:t>
          </a:r>
        </a:p>
        <a:p>
          <a:endParaRPr lang="en-NG" sz="1000"/>
        </a:p>
      </xdr:txBody>
    </xdr:sp>
    <xdr:clientData/>
  </xdr:twoCellAnchor>
  <xdr:twoCellAnchor>
    <xdr:from>
      <xdr:col>0</xdr:col>
      <xdr:colOff>63500</xdr:colOff>
      <xdr:row>93</xdr:row>
      <xdr:rowOff>6350</xdr:rowOff>
    </xdr:from>
    <xdr:to>
      <xdr:col>11</xdr:col>
      <xdr:colOff>491067</xdr:colOff>
      <xdr:row>98</xdr:row>
      <xdr:rowOff>42334</xdr:rowOff>
    </xdr:to>
    <xdr:sp macro="" textlink="">
      <xdr:nvSpPr>
        <xdr:cNvPr id="4" name="TextBox 3">
          <a:extLst>
            <a:ext uri="{FF2B5EF4-FFF2-40B4-BE49-F238E27FC236}">
              <a16:creationId xmlns:a16="http://schemas.microsoft.com/office/drawing/2014/main" id="{7AAAA63B-239C-44CA-8C3C-D76A8162DDFE}"/>
            </a:ext>
          </a:extLst>
        </xdr:cNvPr>
        <xdr:cNvSpPr txBox="1"/>
      </xdr:nvSpPr>
      <xdr:spPr>
        <a:xfrm>
          <a:off x="63500" y="17732375"/>
          <a:ext cx="9181042" cy="988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latin typeface="Poppins" panose="00000500000000000000" pitchFamily="2" charset="0"/>
              <a:cs typeface="Poppins" panose="00000500000000000000" pitchFamily="2" charset="0"/>
            </a:rPr>
            <a:t>12th Floor, Elephant House</a:t>
          </a:r>
        </a:p>
        <a:p>
          <a:endParaRPr lang="en-US" sz="400" b="1" i="1">
            <a:latin typeface="Poppins" panose="00000500000000000000" pitchFamily="2" charset="0"/>
            <a:cs typeface="Poppins" panose="00000500000000000000" pitchFamily="2" charset="0"/>
          </a:endParaRPr>
        </a:p>
        <a:p>
          <a:r>
            <a:rPr lang="en-US" sz="1000" b="1" i="1">
              <a:latin typeface="Poppins" panose="00000500000000000000" pitchFamily="2" charset="0"/>
              <a:cs typeface="Poppins" panose="00000500000000000000" pitchFamily="2" charset="0"/>
            </a:rPr>
            <a:t>214,</a:t>
          </a:r>
          <a:r>
            <a:rPr lang="en-US" sz="1000" b="1" i="1" baseline="0">
              <a:latin typeface="Poppins" panose="00000500000000000000" pitchFamily="2" charset="0"/>
              <a:cs typeface="Poppins" panose="00000500000000000000" pitchFamily="2" charset="0"/>
            </a:rPr>
            <a:t> Broad Street, Marina, Lagos</a:t>
          </a:r>
        </a:p>
        <a:p>
          <a:endParaRPr lang="en-US" sz="400" b="1" i="1" baseline="0">
            <a:latin typeface="Poppins" panose="00000500000000000000" pitchFamily="2" charset="0"/>
            <a:cs typeface="Poppins" panose="00000500000000000000" pitchFamily="2" charset="0"/>
          </a:endParaRPr>
        </a:p>
        <a:p>
          <a:r>
            <a:rPr lang="en-US" sz="1000" b="1" i="1" baseline="0">
              <a:latin typeface="Poppins" panose="00000500000000000000" pitchFamily="2" charset="0"/>
              <a:cs typeface="Poppins" panose="00000500000000000000" pitchFamily="2" charset="0"/>
            </a:rPr>
            <a:t>+234</a:t>
          </a:r>
          <a:r>
            <a:rPr lang="en-NG" sz="1000" b="1" i="1">
              <a:solidFill>
                <a:schemeClr val="dk1"/>
              </a:solidFill>
              <a:effectLst/>
              <a:latin typeface="Poppins" panose="00000500000000000000" pitchFamily="2" charset="0"/>
              <a:ea typeface="+mn-ea"/>
              <a:cs typeface="Poppins" panose="00000500000000000000" pitchFamily="2" charset="0"/>
            </a:rPr>
            <a:t>7086446482</a:t>
          </a:r>
          <a:endParaRPr lang="en-US" sz="1000" b="1" i="1">
            <a:solidFill>
              <a:schemeClr val="dk1"/>
            </a:solidFill>
            <a:effectLst/>
            <a:latin typeface="Poppins" panose="00000500000000000000" pitchFamily="2" charset="0"/>
            <a:ea typeface="+mn-ea"/>
            <a:cs typeface="Poppins" panose="00000500000000000000" pitchFamily="2" charset="0"/>
          </a:endParaRPr>
        </a:p>
        <a:p>
          <a:r>
            <a:rPr lang="en-US" sz="1000" b="1" i="1">
              <a:latin typeface="Poppins" panose="00000500000000000000" pitchFamily="2" charset="0"/>
              <a:cs typeface="Poppins" panose="00000500000000000000" pitchFamily="2" charset="0"/>
            </a:rPr>
            <a:t>	</a:t>
          </a:r>
          <a:endParaRPr lang="en-NG" sz="1000" b="1" i="1">
            <a:latin typeface="Poppins" panose="00000500000000000000" pitchFamily="2" charset="0"/>
            <a:cs typeface="Poppins" panose="00000500000000000000" pitchFamily="2" charset="0"/>
          </a:endParaRPr>
        </a:p>
      </xdr:txBody>
    </xdr:sp>
    <xdr:clientData/>
  </xdr:twoCellAnchor>
  <xdr:twoCellAnchor>
    <xdr:from>
      <xdr:col>0</xdr:col>
      <xdr:colOff>169333</xdr:colOff>
      <xdr:row>60</xdr:row>
      <xdr:rowOff>88824</xdr:rowOff>
    </xdr:from>
    <xdr:to>
      <xdr:col>3</xdr:col>
      <xdr:colOff>169333</xdr:colOff>
      <xdr:row>69</xdr:row>
      <xdr:rowOff>84667</xdr:rowOff>
    </xdr:to>
    <xdr:graphicFrame macro="">
      <xdr:nvGraphicFramePr>
        <xdr:cNvPr id="5" name="Chart 4">
          <a:extLst>
            <a:ext uri="{FF2B5EF4-FFF2-40B4-BE49-F238E27FC236}">
              <a16:creationId xmlns:a16="http://schemas.microsoft.com/office/drawing/2014/main" id="{B5C272FB-8704-4134-A603-0B1F802B4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628271</xdr:colOff>
      <xdr:row>60</xdr:row>
      <xdr:rowOff>95250</xdr:rowOff>
    </xdr:from>
    <xdr:to>
      <xdr:col>9</xdr:col>
      <xdr:colOff>306916</xdr:colOff>
      <xdr:row>69</xdr:row>
      <xdr:rowOff>158750</xdr:rowOff>
    </xdr:to>
    <xdr:graphicFrame macro="">
      <xdr:nvGraphicFramePr>
        <xdr:cNvPr id="6" name="Chart 5">
          <a:extLst>
            <a:ext uri="{FF2B5EF4-FFF2-40B4-BE49-F238E27FC236}">
              <a16:creationId xmlns:a16="http://schemas.microsoft.com/office/drawing/2014/main" id="{0B0C9480-CAC2-4286-BD7F-C36AC39D9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190500</xdr:colOff>
      <xdr:row>4</xdr:row>
      <xdr:rowOff>9525</xdr:rowOff>
    </xdr:from>
    <xdr:to>
      <xdr:col>8</xdr:col>
      <xdr:colOff>742950</xdr:colOff>
      <xdr:row>4</xdr:row>
      <xdr:rowOff>200025</xdr:rowOff>
    </xdr:to>
    <xdr:sp macro="" textlink="">
      <xdr:nvSpPr>
        <xdr:cNvPr id="7" name="TextBox 6">
          <a:extLst>
            <a:ext uri="{FF2B5EF4-FFF2-40B4-BE49-F238E27FC236}">
              <a16:creationId xmlns:a16="http://schemas.microsoft.com/office/drawing/2014/main" id="{55D8DB4C-A679-4F70-BC14-33517D27B11D}"/>
            </a:ext>
          </a:extLst>
        </xdr:cNvPr>
        <xdr:cNvSpPr txBox="1"/>
      </xdr:nvSpPr>
      <xdr:spPr>
        <a:xfrm>
          <a:off x="3848100" y="771525"/>
          <a:ext cx="34575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rgbClr val="003300"/>
              </a:solidFill>
              <a:latin typeface="+mn-lt"/>
              <a:cs typeface="Poppins" panose="00000500000000000000" pitchFamily="2" charset="0"/>
            </a:rPr>
            <a:t>MARKET PERFORMANCE</a:t>
          </a:r>
          <a:endParaRPr lang="en-NG" sz="1200" b="1">
            <a:solidFill>
              <a:srgbClr val="003300"/>
            </a:solidFill>
            <a:latin typeface="+mn-lt"/>
            <a:cs typeface="Poppins" panose="00000500000000000000" pitchFamily="2" charset="0"/>
          </a:endParaRPr>
        </a:p>
      </xdr:txBody>
    </xdr:sp>
    <xdr:clientData/>
  </xdr:twoCellAnchor>
  <xdr:twoCellAnchor editAs="oneCell">
    <xdr:from>
      <xdr:col>0</xdr:col>
      <xdr:colOff>105834</xdr:colOff>
      <xdr:row>0</xdr:row>
      <xdr:rowOff>31750</xdr:rowOff>
    </xdr:from>
    <xdr:to>
      <xdr:col>1</xdr:col>
      <xdr:colOff>198966</xdr:colOff>
      <xdr:row>3</xdr:row>
      <xdr:rowOff>117262</xdr:rowOff>
    </xdr:to>
    <xdr:pic>
      <xdr:nvPicPr>
        <xdr:cNvPr id="8" name="Picture 7">
          <a:extLst>
            <a:ext uri="{FF2B5EF4-FFF2-40B4-BE49-F238E27FC236}">
              <a16:creationId xmlns:a16="http://schemas.microsoft.com/office/drawing/2014/main" id="{7BA07ED2-371B-40FE-B1A8-BA4916FBEF4C}"/>
            </a:ext>
          </a:extLst>
        </xdr:cNvPr>
        <xdr:cNvPicPr>
          <a:picLocks noChangeAspect="1"/>
        </xdr:cNvPicPr>
      </xdr:nvPicPr>
      <xdr:blipFill>
        <a:blip xmlns:r="http://schemas.openxmlformats.org/officeDocument/2006/relationships" r:embed="rId3"/>
        <a:stretch>
          <a:fillRect/>
        </a:stretch>
      </xdr:blipFill>
      <xdr:spPr>
        <a:xfrm>
          <a:off x="105834" y="31750"/>
          <a:ext cx="1445682" cy="657012"/>
        </a:xfrm>
        <a:prstGeom prst="rect">
          <a:avLst/>
        </a:prstGeom>
      </xdr:spPr>
    </xdr:pic>
    <xdr:clientData/>
  </xdr:twoCellAnchor>
  <xdr:twoCellAnchor>
    <xdr:from>
      <xdr:col>5</xdr:col>
      <xdr:colOff>328083</xdr:colOff>
      <xdr:row>25</xdr:row>
      <xdr:rowOff>31750</xdr:rowOff>
    </xdr:from>
    <xdr:to>
      <xdr:col>11</xdr:col>
      <xdr:colOff>656167</xdr:colOff>
      <xdr:row>34</xdr:row>
      <xdr:rowOff>138642</xdr:rowOff>
    </xdr:to>
    <xdr:graphicFrame macro="">
      <xdr:nvGraphicFramePr>
        <xdr:cNvPr id="12" name="Chart 11">
          <a:extLst>
            <a:ext uri="{FF2B5EF4-FFF2-40B4-BE49-F238E27FC236}">
              <a16:creationId xmlns:a16="http://schemas.microsoft.com/office/drawing/2014/main" id="{8271C3FC-C118-4747-8058-CBFD2EFB8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148166</xdr:colOff>
      <xdr:row>36</xdr:row>
      <xdr:rowOff>52917</xdr:rowOff>
    </xdr:from>
    <xdr:to>
      <xdr:col>11</xdr:col>
      <xdr:colOff>634999</xdr:colOff>
      <xdr:row>47</xdr:row>
      <xdr:rowOff>160867</xdr:rowOff>
    </xdr:to>
    <xdr:graphicFrame macro="">
      <xdr:nvGraphicFramePr>
        <xdr:cNvPr id="13" name="Chart 12">
          <a:extLst>
            <a:ext uri="{FF2B5EF4-FFF2-40B4-BE49-F238E27FC236}">
              <a16:creationId xmlns:a16="http://schemas.microsoft.com/office/drawing/2014/main" id="{6D756758-31B8-4C4B-8A98-C66491A8A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21166</xdr:colOff>
      <xdr:row>36</xdr:row>
      <xdr:rowOff>52918</xdr:rowOff>
    </xdr:from>
    <xdr:to>
      <xdr:col>5</xdr:col>
      <xdr:colOff>63500</xdr:colOff>
      <xdr:row>47</xdr:row>
      <xdr:rowOff>137584</xdr:rowOff>
    </xdr:to>
    <xdr:graphicFrame macro="">
      <xdr:nvGraphicFramePr>
        <xdr:cNvPr id="14" name="Chart 13">
          <a:extLst>
            <a:ext uri="{FF2B5EF4-FFF2-40B4-BE49-F238E27FC236}">
              <a16:creationId xmlns:a16="http://schemas.microsoft.com/office/drawing/2014/main" id="{10C19C67-119E-4B9F-92C6-9FD18EC25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279401</xdr:colOff>
      <xdr:row>5</xdr:row>
      <xdr:rowOff>28577</xdr:rowOff>
    </xdr:from>
    <xdr:to>
      <xdr:col>16</xdr:col>
      <xdr:colOff>571500</xdr:colOff>
      <xdr:row>20</xdr:row>
      <xdr:rowOff>137583</xdr:rowOff>
    </xdr:to>
    <xdr:sp macro="" textlink="">
      <xdr:nvSpPr>
        <xdr:cNvPr id="2" name="TextBox 1">
          <a:extLst>
            <a:ext uri="{FF2B5EF4-FFF2-40B4-BE49-F238E27FC236}">
              <a16:creationId xmlns:a16="http://schemas.microsoft.com/office/drawing/2014/main" id="{19071FAB-946F-4B96-B2F5-DF2D39A236B4}"/>
            </a:ext>
          </a:extLst>
        </xdr:cNvPr>
        <xdr:cNvSpPr txBox="1"/>
      </xdr:nvSpPr>
      <xdr:spPr>
        <a:xfrm>
          <a:off x="3941234" y="981077"/>
          <a:ext cx="8568266" cy="2966506"/>
        </a:xfrm>
        <a:prstGeom prst="rect">
          <a:avLst/>
        </a:prstGeom>
        <a:solidFill>
          <a:schemeClr val="bg1">
            <a:lumMod val="95000"/>
          </a:schemeClr>
        </a:solidFill>
        <a:ln w="9525" cmpd="sng">
          <a:solidFill>
            <a:srgbClr val="00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baseline="0">
              <a:latin typeface="+mn-lt"/>
              <a:cs typeface="Poppins" panose="00000500000000000000" pitchFamily="2" charset="0"/>
            </a:rPr>
            <a:t>Bullish investor sentiment prevailed in the market once again, marking a fifth consecutive positive trading session. The All-Share Index advanced by 0.81% today, taking the YtD return to +9.10%. Despite a decline in volumes traded, preference for large cap stocks in the market was reflected by the 17.84% increase in value of transactions. There were fourteen (14) gainers against twenty-three (23) losers, leaving the market breadth at 0.61x.</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At the </a:t>
          </a:r>
          <a:r>
            <a:rPr lang="en-US" sz="1200" b="1" baseline="0">
              <a:solidFill>
                <a:schemeClr val="dk1"/>
              </a:solidFill>
              <a:effectLst/>
              <a:latin typeface="+mn-lt"/>
              <a:ea typeface="+mn-ea"/>
              <a:cs typeface="+mn-cs"/>
            </a:rPr>
            <a:t>NASD </a:t>
          </a:r>
          <a:r>
            <a:rPr lang="en-US" sz="1200" b="0" baseline="0">
              <a:solidFill>
                <a:schemeClr val="dk1"/>
              </a:solidFill>
              <a:effectLst/>
              <a:latin typeface="+mn-lt"/>
              <a:ea typeface="+mn-ea"/>
              <a:cs typeface="+mn-cs"/>
            </a:rPr>
            <a:t>market, </a:t>
          </a:r>
          <a:r>
            <a:rPr lang="en-US" sz="1200" b="1" baseline="0">
              <a:solidFill>
                <a:schemeClr val="dk1"/>
              </a:solidFill>
              <a:effectLst/>
              <a:latin typeface="+mn-lt"/>
              <a:ea typeface="+mn-ea"/>
              <a:cs typeface="+mn-cs"/>
            </a:rPr>
            <a:t>FCWAMCO </a:t>
          </a:r>
          <a:r>
            <a:rPr lang="en-US" sz="1200" b="0" baseline="0">
              <a:solidFill>
                <a:schemeClr val="dk1"/>
              </a:solidFill>
              <a:effectLst/>
              <a:latin typeface="+mn-lt"/>
              <a:ea typeface="+mn-ea"/>
              <a:cs typeface="+mn-cs"/>
            </a:rPr>
            <a:t>recorded a 0.30% price decline to close at NGN67.00. </a:t>
          </a:r>
          <a:endParaRPr lang="en-NG" sz="1200">
            <a:effectLst/>
          </a:endParaRPr>
        </a:p>
        <a:p>
          <a:pPr algn="l"/>
          <a:endParaRPr lang="en-US" sz="1200" b="0" baseline="0">
            <a:latin typeface="+mn-lt"/>
            <a:cs typeface="Poppins" panose="00000500000000000000" pitchFamily="2" charset="0"/>
          </a:endParaRPr>
        </a:p>
        <a:p>
          <a:pPr algn="l"/>
          <a:r>
            <a:rPr lang="en-US" sz="1200" b="1" baseline="0">
              <a:latin typeface="+mn-lt"/>
              <a:cs typeface="Poppins" panose="00000500000000000000" pitchFamily="2" charset="0"/>
            </a:rPr>
            <a:t>MANSARD </a:t>
          </a:r>
          <a:r>
            <a:rPr lang="en-US" sz="1200" b="0" baseline="0">
              <a:latin typeface="+mn-lt"/>
              <a:cs typeface="Poppins" panose="00000500000000000000" pitchFamily="2" charset="0"/>
            </a:rPr>
            <a:t>was the best performing stock today as its price increased by 8.57% to close at NGN1.90. Also featured on the gainers list were </a:t>
          </a:r>
          <a:r>
            <a:rPr lang="en-US" sz="1200" b="1" baseline="0">
              <a:latin typeface="+mn-lt"/>
              <a:cs typeface="Poppins" panose="00000500000000000000" pitchFamily="2" charset="0"/>
            </a:rPr>
            <a:t>NB (+6.79%), ETI (+6.50%), AIRTELAFRI (+6.30%) </a:t>
          </a:r>
          <a:r>
            <a:rPr lang="en-US" sz="1200" b="0" baseline="0">
              <a:latin typeface="+mn-lt"/>
              <a:cs typeface="Poppins" panose="00000500000000000000" pitchFamily="2" charset="0"/>
            </a:rPr>
            <a:t>and </a:t>
          </a:r>
          <a:r>
            <a:rPr lang="en-US" sz="1200" b="1" baseline="0">
              <a:latin typeface="+mn-lt"/>
              <a:cs typeface="Poppins" panose="00000500000000000000" pitchFamily="2" charset="0"/>
            </a:rPr>
            <a:t>BUAFOODS (+6.11%). </a:t>
          </a:r>
          <a:r>
            <a:rPr lang="en-US" sz="1200" b="0" baseline="0">
              <a:latin typeface="+mn-lt"/>
              <a:cs typeface="Poppins" panose="00000500000000000000" pitchFamily="2" charset="0"/>
            </a:rPr>
            <a:t>On the flipside, </a:t>
          </a:r>
          <a:r>
            <a:rPr lang="en-US" sz="1200" b="1" baseline="0">
              <a:latin typeface="+mn-lt"/>
              <a:cs typeface="Poppins" panose="00000500000000000000" pitchFamily="2" charset="0"/>
            </a:rPr>
            <a:t>NESTLE </a:t>
          </a:r>
          <a:r>
            <a:rPr lang="en-US" sz="1200" b="0" baseline="0">
              <a:latin typeface="+mn-lt"/>
              <a:cs typeface="Poppins" panose="00000500000000000000" pitchFamily="2" charset="0"/>
            </a:rPr>
            <a:t>was the bigest loser with a 10.00% drop in price to NGN1,071.00. Other losers today were </a:t>
          </a:r>
          <a:r>
            <a:rPr lang="en-US" sz="1200" b="1" baseline="0">
              <a:latin typeface="+mn-lt"/>
              <a:cs typeface="Poppins" panose="00000500000000000000" pitchFamily="2" charset="0"/>
            </a:rPr>
            <a:t>REDSTAREX (-10.00%), CWG (-9.09%), WAPCO (-6.22%) </a:t>
          </a:r>
          <a:r>
            <a:rPr lang="en-US" sz="1200" b="0" baseline="0">
              <a:latin typeface="+mn-lt"/>
              <a:cs typeface="Poppins" panose="00000500000000000000" pitchFamily="2" charset="0"/>
            </a:rPr>
            <a:t>and </a:t>
          </a:r>
          <a:r>
            <a:rPr lang="en-US" sz="1200" b="1" baseline="0">
              <a:latin typeface="+mn-lt"/>
              <a:cs typeface="Poppins" panose="00000500000000000000" pitchFamily="2" charset="0"/>
            </a:rPr>
            <a:t>INTBREW (-5.38%).</a:t>
          </a:r>
        </a:p>
        <a:p>
          <a:pPr algn="l"/>
          <a:endParaRPr lang="en-US" sz="1200" b="1" baseline="0">
            <a:latin typeface="+mn-lt"/>
            <a:cs typeface="Poppins" panose="00000500000000000000" pitchFamily="2" charset="0"/>
          </a:endParaRPr>
        </a:p>
        <a:p>
          <a:pPr algn="l"/>
          <a:r>
            <a:rPr lang="en-US" sz="1200" b="0" baseline="0">
              <a:latin typeface="+mn-lt"/>
              <a:cs typeface="Poppins" panose="00000500000000000000" pitchFamily="2" charset="0"/>
            </a:rPr>
            <a:t>Earlier today, the National Bureau of Statistics (NBS) released the inflation report for Q3:2022 which showed a decelleration of Nigerias growth rate to 2.25% in the quarter. Similarly, oil production in the period averaged a record low of 1.20mbpd. </a:t>
          </a:r>
        </a:p>
        <a:p>
          <a:pPr algn="l"/>
          <a:endParaRPr lang="en-US" sz="1200" b="0" baseline="0">
            <a:latin typeface="+mn-lt"/>
            <a:cs typeface="Poppins" panose="00000500000000000000" pitchFamily="2" charset="0"/>
          </a:endParaRPr>
        </a:p>
        <a:p>
          <a:pPr algn="l"/>
          <a:r>
            <a:rPr lang="en-US" sz="1200" b="1" baseline="0">
              <a:latin typeface="+mn-lt"/>
              <a:cs typeface="Poppins" panose="00000500000000000000" pitchFamily="2" charset="0"/>
            </a:rPr>
            <a:t>We expect the positive sentiment to persist for the rest of the week, driving the NGXASI index to a strong positive close at the end of the trading week.</a:t>
          </a:r>
          <a:endParaRPr lang="en-US" sz="1200" b="0" baseline="0">
            <a:latin typeface="+mn-lt"/>
            <a:cs typeface="Poppins" panose="00000500000000000000" pitchFamily="2" charset="0"/>
          </a:endParaRPr>
        </a:p>
      </xdr:txBody>
    </xdr:sp>
    <xdr:clientData/>
  </xdr:twoCellAnchor>
  <xdr:twoCellAnchor>
    <xdr:from>
      <xdr:col>4</xdr:col>
      <xdr:colOff>190500</xdr:colOff>
      <xdr:row>4</xdr:row>
      <xdr:rowOff>31750</xdr:rowOff>
    </xdr:from>
    <xdr:to>
      <xdr:col>8</xdr:col>
      <xdr:colOff>742950</xdr:colOff>
      <xdr:row>5</xdr:row>
      <xdr:rowOff>0</xdr:rowOff>
    </xdr:to>
    <xdr:sp macro="" textlink="">
      <xdr:nvSpPr>
        <xdr:cNvPr id="7" name="TextBox 6">
          <a:extLst>
            <a:ext uri="{FF2B5EF4-FFF2-40B4-BE49-F238E27FC236}">
              <a16:creationId xmlns:a16="http://schemas.microsoft.com/office/drawing/2014/main" id="{6B520EAD-C161-4F76-9BAF-D7BD964CC1D5}"/>
            </a:ext>
          </a:extLst>
        </xdr:cNvPr>
        <xdr:cNvSpPr txBox="1"/>
      </xdr:nvSpPr>
      <xdr:spPr>
        <a:xfrm>
          <a:off x="3852333" y="793750"/>
          <a:ext cx="3452284" cy="158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i="1">
              <a:solidFill>
                <a:srgbClr val="003300"/>
              </a:solidFill>
              <a:latin typeface="+mn-lt"/>
              <a:cs typeface="Poppins" panose="00000500000000000000" pitchFamily="2" charset="0"/>
            </a:rPr>
            <a:t>MARKET PERFORMANCE</a:t>
          </a:r>
          <a:endParaRPr lang="en-NG" sz="1200" b="1" i="1">
            <a:solidFill>
              <a:srgbClr val="003300"/>
            </a:solidFill>
            <a:latin typeface="+mn-lt"/>
            <a:cs typeface="Poppins" panose="00000500000000000000" pitchFamily="2" charset="0"/>
          </a:endParaRPr>
        </a:p>
      </xdr:txBody>
    </xdr:sp>
    <xdr:clientData/>
  </xdr:twoCellAnchor>
  <xdr:twoCellAnchor editAs="oneCell">
    <xdr:from>
      <xdr:col>0</xdr:col>
      <xdr:colOff>105834</xdr:colOff>
      <xdr:row>0</xdr:row>
      <xdr:rowOff>31750</xdr:rowOff>
    </xdr:from>
    <xdr:to>
      <xdr:col>1</xdr:col>
      <xdr:colOff>198966</xdr:colOff>
      <xdr:row>3</xdr:row>
      <xdr:rowOff>117262</xdr:rowOff>
    </xdr:to>
    <xdr:pic>
      <xdr:nvPicPr>
        <xdr:cNvPr id="8" name="Picture 7">
          <a:extLst>
            <a:ext uri="{FF2B5EF4-FFF2-40B4-BE49-F238E27FC236}">
              <a16:creationId xmlns:a16="http://schemas.microsoft.com/office/drawing/2014/main" id="{EEE99DA5-4065-42B8-9539-AEED9E807DC1}"/>
            </a:ext>
          </a:extLst>
        </xdr:cNvPr>
        <xdr:cNvPicPr>
          <a:picLocks noChangeAspect="1"/>
        </xdr:cNvPicPr>
      </xdr:nvPicPr>
      <xdr:blipFill>
        <a:blip xmlns:r="http://schemas.openxmlformats.org/officeDocument/2006/relationships" r:embed="rId1"/>
        <a:stretch>
          <a:fillRect/>
        </a:stretch>
      </xdr:blipFill>
      <xdr:spPr>
        <a:xfrm>
          <a:off x="719667" y="31750"/>
          <a:ext cx="1447799" cy="657012"/>
        </a:xfrm>
        <a:prstGeom prst="rect">
          <a:avLst/>
        </a:prstGeom>
      </xdr:spPr>
    </xdr:pic>
    <xdr:clientData/>
  </xdr:twoCellAnchor>
  <xdr:twoCellAnchor>
    <xdr:from>
      <xdr:col>4</xdr:col>
      <xdr:colOff>793751</xdr:colOff>
      <xdr:row>21</xdr:row>
      <xdr:rowOff>137583</xdr:rowOff>
    </xdr:from>
    <xdr:to>
      <xdr:col>10</xdr:col>
      <xdr:colOff>179916</xdr:colOff>
      <xdr:row>33</xdr:row>
      <xdr:rowOff>84668</xdr:rowOff>
    </xdr:to>
    <xdr:graphicFrame macro="">
      <xdr:nvGraphicFramePr>
        <xdr:cNvPr id="3" name="Chart 2">
          <a:extLst>
            <a:ext uri="{FF2B5EF4-FFF2-40B4-BE49-F238E27FC236}">
              <a16:creationId xmlns:a16="http://schemas.microsoft.com/office/drawing/2014/main" id="{1920DC3E-BD89-4346-A507-CDD897ECC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296333</xdr:colOff>
      <xdr:row>22</xdr:row>
      <xdr:rowOff>31750</xdr:rowOff>
    </xdr:from>
    <xdr:to>
      <xdr:col>16</xdr:col>
      <xdr:colOff>592667</xdr:colOff>
      <xdr:row>33</xdr:row>
      <xdr:rowOff>84667</xdr:rowOff>
    </xdr:to>
    <xdr:graphicFrame macro="">
      <xdr:nvGraphicFramePr>
        <xdr:cNvPr id="4" name="Chart 3">
          <a:extLst>
            <a:ext uri="{FF2B5EF4-FFF2-40B4-BE49-F238E27FC236}">
              <a16:creationId xmlns:a16="http://schemas.microsoft.com/office/drawing/2014/main" id="{3CF02708-887C-4120-9FF9-D144452D8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222250</xdr:colOff>
      <xdr:row>43</xdr:row>
      <xdr:rowOff>10584</xdr:rowOff>
    </xdr:from>
    <xdr:to>
      <xdr:col>1</xdr:col>
      <xdr:colOff>315382</xdr:colOff>
      <xdr:row>46</xdr:row>
      <xdr:rowOff>96096</xdr:rowOff>
    </xdr:to>
    <xdr:pic>
      <xdr:nvPicPr>
        <xdr:cNvPr id="5" name="Picture 4">
          <a:extLst>
            <a:ext uri="{FF2B5EF4-FFF2-40B4-BE49-F238E27FC236}">
              <a16:creationId xmlns:a16="http://schemas.microsoft.com/office/drawing/2014/main" id="{6DFD2B4B-FD22-4DA5-9ACE-BBA24BA9BA01}"/>
            </a:ext>
          </a:extLst>
        </xdr:cNvPr>
        <xdr:cNvPicPr>
          <a:picLocks noChangeAspect="1"/>
        </xdr:cNvPicPr>
      </xdr:nvPicPr>
      <xdr:blipFill>
        <a:blip xmlns:r="http://schemas.openxmlformats.org/officeDocument/2006/relationships" r:embed="rId1"/>
        <a:stretch>
          <a:fillRect/>
        </a:stretch>
      </xdr:blipFill>
      <xdr:spPr>
        <a:xfrm>
          <a:off x="222250" y="8382001"/>
          <a:ext cx="1447799" cy="657012"/>
        </a:xfrm>
        <a:prstGeom prst="rect">
          <a:avLst/>
        </a:prstGeom>
      </xdr:spPr>
    </xdr:pic>
    <xdr:clientData/>
  </xdr:twoCellAnchor>
  <xdr:twoCellAnchor editAs="oneCell">
    <xdr:from>
      <xdr:col>2</xdr:col>
      <xdr:colOff>370416</xdr:colOff>
      <xdr:row>43</xdr:row>
      <xdr:rowOff>0</xdr:rowOff>
    </xdr:from>
    <xdr:to>
      <xdr:col>4</xdr:col>
      <xdr:colOff>410632</xdr:colOff>
      <xdr:row>46</xdr:row>
      <xdr:rowOff>85512</xdr:rowOff>
    </xdr:to>
    <xdr:pic>
      <xdr:nvPicPr>
        <xdr:cNvPr id="6" name="Picture 5">
          <a:extLst>
            <a:ext uri="{FF2B5EF4-FFF2-40B4-BE49-F238E27FC236}">
              <a16:creationId xmlns:a16="http://schemas.microsoft.com/office/drawing/2014/main" id="{551ABB1F-972D-4459-B0A7-318165802F7F}"/>
            </a:ext>
          </a:extLst>
        </xdr:cNvPr>
        <xdr:cNvPicPr>
          <a:picLocks noChangeAspect="1"/>
        </xdr:cNvPicPr>
      </xdr:nvPicPr>
      <xdr:blipFill>
        <a:blip xmlns:r="http://schemas.openxmlformats.org/officeDocument/2006/relationships" r:embed="rId1"/>
        <a:stretch>
          <a:fillRect/>
        </a:stretch>
      </xdr:blipFill>
      <xdr:spPr>
        <a:xfrm>
          <a:off x="2624666" y="8371417"/>
          <a:ext cx="1447799" cy="657012"/>
        </a:xfrm>
        <a:prstGeom prst="rect">
          <a:avLst/>
        </a:prstGeom>
      </xdr:spPr>
    </xdr:pic>
    <xdr:clientData/>
  </xdr:twoCellAnchor>
  <xdr:twoCellAnchor editAs="oneCell">
    <xdr:from>
      <xdr:col>6</xdr:col>
      <xdr:colOff>349251</xdr:colOff>
      <xdr:row>43</xdr:row>
      <xdr:rowOff>21167</xdr:rowOff>
    </xdr:from>
    <xdr:to>
      <xdr:col>8</xdr:col>
      <xdr:colOff>357716</xdr:colOff>
      <xdr:row>46</xdr:row>
      <xdr:rowOff>106679</xdr:rowOff>
    </xdr:to>
    <xdr:pic>
      <xdr:nvPicPr>
        <xdr:cNvPr id="9" name="Picture 8">
          <a:extLst>
            <a:ext uri="{FF2B5EF4-FFF2-40B4-BE49-F238E27FC236}">
              <a16:creationId xmlns:a16="http://schemas.microsoft.com/office/drawing/2014/main" id="{EAAC5A8B-6BF4-466A-9120-3987B5092820}"/>
            </a:ext>
          </a:extLst>
        </xdr:cNvPr>
        <xdr:cNvPicPr>
          <a:picLocks noChangeAspect="1"/>
        </xdr:cNvPicPr>
      </xdr:nvPicPr>
      <xdr:blipFill>
        <a:blip xmlns:r="http://schemas.openxmlformats.org/officeDocument/2006/relationships" r:embed="rId1"/>
        <a:stretch>
          <a:fillRect/>
        </a:stretch>
      </xdr:blipFill>
      <xdr:spPr>
        <a:xfrm>
          <a:off x="5471584" y="8392584"/>
          <a:ext cx="1447799" cy="657012"/>
        </a:xfrm>
        <a:prstGeom prst="rect">
          <a:avLst/>
        </a:prstGeom>
      </xdr:spPr>
    </xdr:pic>
    <xdr:clientData/>
  </xdr:twoCellAnchor>
  <xdr:twoCellAnchor editAs="oneCell">
    <xdr:from>
      <xdr:col>9</xdr:col>
      <xdr:colOff>412750</xdr:colOff>
      <xdr:row>43</xdr:row>
      <xdr:rowOff>31750</xdr:rowOff>
    </xdr:from>
    <xdr:to>
      <xdr:col>12</xdr:col>
      <xdr:colOff>8465</xdr:colOff>
      <xdr:row>46</xdr:row>
      <xdr:rowOff>117262</xdr:rowOff>
    </xdr:to>
    <xdr:pic>
      <xdr:nvPicPr>
        <xdr:cNvPr id="10" name="Picture 9">
          <a:extLst>
            <a:ext uri="{FF2B5EF4-FFF2-40B4-BE49-F238E27FC236}">
              <a16:creationId xmlns:a16="http://schemas.microsoft.com/office/drawing/2014/main" id="{823D9B69-A1BC-4517-9237-A7988ADA7EBF}"/>
            </a:ext>
          </a:extLst>
        </xdr:cNvPr>
        <xdr:cNvPicPr>
          <a:picLocks noChangeAspect="1"/>
        </xdr:cNvPicPr>
      </xdr:nvPicPr>
      <xdr:blipFill>
        <a:blip xmlns:r="http://schemas.openxmlformats.org/officeDocument/2006/relationships" r:embed="rId1"/>
        <a:stretch>
          <a:fillRect/>
        </a:stretch>
      </xdr:blipFill>
      <xdr:spPr>
        <a:xfrm>
          <a:off x="8043333" y="8403167"/>
          <a:ext cx="1447799" cy="657012"/>
        </a:xfrm>
        <a:prstGeom prst="rect">
          <a:avLst/>
        </a:prstGeom>
      </xdr:spPr>
    </xdr:pic>
    <xdr:clientData/>
  </xdr:twoCellAnchor>
  <xdr:twoCellAnchor editAs="oneCell">
    <xdr:from>
      <xdr:col>13</xdr:col>
      <xdr:colOff>338667</xdr:colOff>
      <xdr:row>42</xdr:row>
      <xdr:rowOff>169333</xdr:rowOff>
    </xdr:from>
    <xdr:to>
      <xdr:col>15</xdr:col>
      <xdr:colOff>558799</xdr:colOff>
      <xdr:row>46</xdr:row>
      <xdr:rowOff>64345</xdr:rowOff>
    </xdr:to>
    <xdr:pic>
      <xdr:nvPicPr>
        <xdr:cNvPr id="11" name="Picture 10">
          <a:extLst>
            <a:ext uri="{FF2B5EF4-FFF2-40B4-BE49-F238E27FC236}">
              <a16:creationId xmlns:a16="http://schemas.microsoft.com/office/drawing/2014/main" id="{01161050-F0FC-4AEA-9946-00A9A3E75FF6}"/>
            </a:ext>
          </a:extLst>
        </xdr:cNvPr>
        <xdr:cNvPicPr>
          <a:picLocks noChangeAspect="1"/>
        </xdr:cNvPicPr>
      </xdr:nvPicPr>
      <xdr:blipFill>
        <a:blip xmlns:r="http://schemas.openxmlformats.org/officeDocument/2006/relationships" r:embed="rId1"/>
        <a:stretch>
          <a:fillRect/>
        </a:stretch>
      </xdr:blipFill>
      <xdr:spPr>
        <a:xfrm>
          <a:off x="10435167" y="8350250"/>
          <a:ext cx="1447799" cy="6570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ise.ajayi\OneDrive%20-%20VFD%20Group\Desktop\AISL%20Models\Pricelist\December%202022\PRICELIST%20OF%20STOCKS%20TRADED%20TODAY%20-%2029-12-22.xlsx" TargetMode="External"/><Relationship Id="rId1" Type="http://schemas.openxmlformats.org/officeDocument/2006/relationships/externalLinkPath" Target="file:///C:\Users\oise.ajayi\OneDrive%20-%20VFD%20Group\Desktop\AISL%20Models\Pricelist\December%202022\PRICELIST%20OF%20STOCKS%20TRADED%20TODAY%20-%2029-12-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ise.ajayi\OneDrive%20-%20VFD%20Group\Downloads\PRICELIST_for_10_July_2023.xlsx" TargetMode="External"/><Relationship Id="rId1" Type="http://schemas.openxmlformats.org/officeDocument/2006/relationships/externalLinkPath" Target="file:///C:\Users\oise.ajayi\OneDrive%20-%20VFD%20Group\Downloads\PRICELIST_for_10_July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nual"/>
      <sheetName val="Pricelist"/>
      <sheetName val="NASD"/>
      <sheetName val="Gainers and Losers"/>
      <sheetName val="Ticker Changes"/>
      <sheetName val="Brain"/>
      <sheetName val="ASI"/>
      <sheetName val="HiLo"/>
      <sheetName val="Volume"/>
      <sheetName val="NSI"/>
      <sheetName val="Weekly Report"/>
      <sheetName val="Daily Report"/>
    </sheetNames>
    <sheetDataSet>
      <sheetData sheetId="0"/>
      <sheetData sheetId="1">
        <row r="7">
          <cell r="C7" t="str">
            <v>ABBEYBDS</v>
          </cell>
          <cell r="H7">
            <v>1.7</v>
          </cell>
        </row>
        <row r="8">
          <cell r="C8" t="str">
            <v>ABCTRANS</v>
          </cell>
          <cell r="H8">
            <v>0.25</v>
          </cell>
        </row>
        <row r="9">
          <cell r="C9" t="str">
            <v>ACADEMY</v>
          </cell>
          <cell r="H9">
            <v>1.29</v>
          </cell>
        </row>
        <row r="10">
          <cell r="C10" t="str">
            <v>ACCESSCORP</v>
          </cell>
          <cell r="H10">
            <v>8.6999999999999993</v>
          </cell>
        </row>
        <row r="11">
          <cell r="C11" t="str">
            <v>AFRINSURE</v>
          </cell>
          <cell r="H11">
            <v>0.2</v>
          </cell>
        </row>
        <row r="12">
          <cell r="C12" t="str">
            <v>AFRIPRUD</v>
          </cell>
          <cell r="H12">
            <v>6</v>
          </cell>
        </row>
        <row r="13">
          <cell r="C13" t="str">
            <v>AFROMEDIA</v>
          </cell>
          <cell r="H13">
            <v>0.2</v>
          </cell>
        </row>
        <row r="14">
          <cell r="C14" t="str">
            <v>AIICO</v>
          </cell>
          <cell r="H14">
            <v>0.56999999999999995</v>
          </cell>
        </row>
        <row r="15">
          <cell r="C15" t="str">
            <v>AIRTELAFRI</v>
          </cell>
          <cell r="H15">
            <v>1488</v>
          </cell>
        </row>
        <row r="16">
          <cell r="C16" t="str">
            <v>ARDOVA</v>
          </cell>
          <cell r="H16">
            <v>18.8</v>
          </cell>
        </row>
        <row r="17">
          <cell r="C17" t="str">
            <v>BERGER</v>
          </cell>
          <cell r="H17">
            <v>6</v>
          </cell>
        </row>
        <row r="18">
          <cell r="C18" t="str">
            <v>BETAGLAS</v>
          </cell>
          <cell r="H18">
            <v>39.6</v>
          </cell>
        </row>
        <row r="19">
          <cell r="C19" t="str">
            <v>BUACEMENT</v>
          </cell>
          <cell r="H19">
            <v>97.75</v>
          </cell>
        </row>
        <row r="20">
          <cell r="C20" t="str">
            <v>BUAFOODS</v>
          </cell>
          <cell r="H20">
            <v>65</v>
          </cell>
        </row>
        <row r="21">
          <cell r="C21" t="str">
            <v>CADBURY</v>
          </cell>
          <cell r="H21">
            <v>11.9</v>
          </cell>
        </row>
        <row r="22">
          <cell r="C22" t="str">
            <v>CAP</v>
          </cell>
          <cell r="H22">
            <v>17.8</v>
          </cell>
        </row>
        <row r="23">
          <cell r="C23" t="str">
            <v>CAVERTON</v>
          </cell>
          <cell r="H23">
            <v>0.9</v>
          </cell>
        </row>
        <row r="24">
          <cell r="C24" t="str">
            <v>CHAMPION</v>
          </cell>
          <cell r="H24">
            <v>5.17</v>
          </cell>
        </row>
        <row r="25">
          <cell r="C25" t="str">
            <v>CHAMS</v>
          </cell>
          <cell r="H25">
            <v>0.23</v>
          </cell>
        </row>
        <row r="26">
          <cell r="C26" t="str">
            <v>CHELLARAM</v>
          </cell>
          <cell r="H26">
            <v>2.2400000000000002</v>
          </cell>
        </row>
        <row r="27">
          <cell r="C27" t="str">
            <v>CHIPLC</v>
          </cell>
          <cell r="H27">
            <v>0.67</v>
          </cell>
        </row>
        <row r="28">
          <cell r="C28" t="str">
            <v>CILEASING</v>
          </cell>
          <cell r="H28">
            <v>3.2</v>
          </cell>
        </row>
        <row r="29">
          <cell r="C29" t="str">
            <v>CONOIL</v>
          </cell>
          <cell r="H29">
            <v>26.5</v>
          </cell>
        </row>
        <row r="30">
          <cell r="C30" t="str">
            <v>CORNERST</v>
          </cell>
          <cell r="H30">
            <v>0.6</v>
          </cell>
        </row>
        <row r="31">
          <cell r="C31" t="str">
            <v>COURTVILLE</v>
          </cell>
          <cell r="H31">
            <v>0.48</v>
          </cell>
        </row>
        <row r="32">
          <cell r="C32" t="str">
            <v>CUSTODIAN</v>
          </cell>
          <cell r="H32">
            <v>5.95</v>
          </cell>
        </row>
        <row r="33">
          <cell r="C33" t="str">
            <v>CUTIX</v>
          </cell>
          <cell r="H33">
            <v>2.0099999999999998</v>
          </cell>
        </row>
        <row r="34">
          <cell r="C34" t="str">
            <v>CWG</v>
          </cell>
          <cell r="H34">
            <v>0.92</v>
          </cell>
        </row>
        <row r="35">
          <cell r="C35" t="str">
            <v>DAARCOMM</v>
          </cell>
          <cell r="H35">
            <v>0.2</v>
          </cell>
        </row>
        <row r="36">
          <cell r="C36" t="str">
            <v>DANGCEM</v>
          </cell>
          <cell r="H36">
            <v>261</v>
          </cell>
        </row>
        <row r="37">
          <cell r="C37" t="str">
            <v>DANGSUGAR</v>
          </cell>
          <cell r="H37">
            <v>16.05</v>
          </cell>
        </row>
        <row r="38">
          <cell r="C38" t="str">
            <v>ENAMELWA</v>
          </cell>
          <cell r="H38">
            <v>16.2</v>
          </cell>
        </row>
        <row r="39">
          <cell r="C39" t="str">
            <v>ETERNA</v>
          </cell>
          <cell r="H39">
            <v>6.69</v>
          </cell>
        </row>
        <row r="40">
          <cell r="C40" t="str">
            <v>ETI</v>
          </cell>
          <cell r="H40">
            <v>11.3</v>
          </cell>
        </row>
        <row r="41">
          <cell r="C41" t="str">
            <v>ETRANZACT</v>
          </cell>
          <cell r="H41">
            <v>3.5</v>
          </cell>
        </row>
        <row r="42">
          <cell r="C42" t="str">
            <v>FBNH</v>
          </cell>
          <cell r="H42">
            <v>11.05</v>
          </cell>
        </row>
        <row r="43">
          <cell r="C43" t="str">
            <v>FCMB</v>
          </cell>
          <cell r="H43">
            <v>3.54</v>
          </cell>
        </row>
        <row r="44">
          <cell r="C44" t="str">
            <v>FIDELITYBK</v>
          </cell>
          <cell r="H44">
            <v>4.5599999999999996</v>
          </cell>
        </row>
        <row r="45">
          <cell r="C45" t="str">
            <v>FIDSON</v>
          </cell>
          <cell r="H45">
            <v>9.8000000000000007</v>
          </cell>
        </row>
        <row r="46">
          <cell r="C46" t="str">
            <v>FLOURMILL</v>
          </cell>
          <cell r="H46">
            <v>28.4</v>
          </cell>
        </row>
        <row r="47">
          <cell r="C47" t="str">
            <v>FTNCOCOA</v>
          </cell>
          <cell r="H47">
            <v>0.28999999999999998</v>
          </cell>
        </row>
        <row r="48">
          <cell r="C48" t="str">
            <v>GEREGU</v>
          </cell>
          <cell r="H48">
            <v>139.69999999999999</v>
          </cell>
        </row>
        <row r="49">
          <cell r="C49" t="str">
            <v>GLAXOSMITH</v>
          </cell>
          <cell r="H49">
            <v>6.15</v>
          </cell>
        </row>
        <row r="50">
          <cell r="C50" t="str">
            <v>GSPECPLC</v>
          </cell>
          <cell r="H50">
            <v>2.48</v>
          </cell>
        </row>
        <row r="51">
          <cell r="C51" t="str">
            <v>GOLDBREW</v>
          </cell>
          <cell r="H51">
            <v>0.81</v>
          </cell>
        </row>
        <row r="52">
          <cell r="C52" t="str">
            <v>GTCO</v>
          </cell>
          <cell r="H52">
            <v>23.4</v>
          </cell>
        </row>
        <row r="53">
          <cell r="C53" t="str">
            <v>GUINEAINS</v>
          </cell>
          <cell r="H53">
            <v>0.2</v>
          </cell>
        </row>
        <row r="54">
          <cell r="C54" t="str">
            <v>GUINNESS</v>
          </cell>
          <cell r="H54">
            <v>69.3</v>
          </cell>
        </row>
        <row r="55">
          <cell r="C55" t="str">
            <v>HONYFLOUR</v>
          </cell>
          <cell r="H55">
            <v>2.33</v>
          </cell>
        </row>
        <row r="56">
          <cell r="C56" t="str">
            <v>IKEJAHOTEL</v>
          </cell>
          <cell r="H56">
            <v>0.96</v>
          </cell>
        </row>
        <row r="57">
          <cell r="C57" t="str">
            <v>IMG</v>
          </cell>
          <cell r="H57">
            <v>7.4</v>
          </cell>
        </row>
        <row r="58">
          <cell r="C58" t="str">
            <v>INTBREW</v>
          </cell>
          <cell r="H58">
            <v>4.7</v>
          </cell>
        </row>
        <row r="59">
          <cell r="C59" t="str">
            <v>JAIZBANK</v>
          </cell>
          <cell r="H59">
            <v>0.88</v>
          </cell>
        </row>
        <row r="60">
          <cell r="C60" t="str">
            <v>JAPAULGOLD</v>
          </cell>
          <cell r="H60">
            <v>0.28000000000000003</v>
          </cell>
        </row>
        <row r="61">
          <cell r="C61" t="str">
            <v>JBERGER</v>
          </cell>
          <cell r="H61">
            <v>24.5</v>
          </cell>
        </row>
        <row r="62">
          <cell r="C62" t="str">
            <v>JOHNHOLT</v>
          </cell>
          <cell r="H62">
            <v>0.73</v>
          </cell>
        </row>
        <row r="63">
          <cell r="C63" t="str">
            <v>LASACO</v>
          </cell>
          <cell r="H63">
            <v>0.84</v>
          </cell>
        </row>
        <row r="64">
          <cell r="C64" t="str">
            <v>LEARNAFRCA</v>
          </cell>
          <cell r="H64">
            <v>2.2000000000000002</v>
          </cell>
        </row>
        <row r="65">
          <cell r="C65" t="str">
            <v>LINKASSURE</v>
          </cell>
          <cell r="H65">
            <v>0.4</v>
          </cell>
        </row>
        <row r="66">
          <cell r="C66" t="str">
            <v>LIVESTOCK</v>
          </cell>
          <cell r="H66">
            <v>1.0900000000000001</v>
          </cell>
        </row>
        <row r="67">
          <cell r="C67" t="str">
            <v>MANSARD</v>
          </cell>
          <cell r="H67">
            <v>1.99</v>
          </cell>
        </row>
        <row r="68">
          <cell r="C68" t="str">
            <v>MAYBAKER</v>
          </cell>
          <cell r="H68">
            <v>4.3</v>
          </cell>
        </row>
        <row r="69">
          <cell r="C69" t="str">
            <v>MBENEFIT</v>
          </cell>
          <cell r="H69">
            <v>0.28999999999999998</v>
          </cell>
        </row>
        <row r="70">
          <cell r="C70" t="str">
            <v>MEYER</v>
          </cell>
          <cell r="H70">
            <v>2.27</v>
          </cell>
        </row>
        <row r="71">
          <cell r="C71" t="str">
            <v>MRS</v>
          </cell>
          <cell r="H71">
            <v>14.1</v>
          </cell>
        </row>
        <row r="72">
          <cell r="C72" t="str">
            <v>MTNN</v>
          </cell>
          <cell r="H72">
            <v>215</v>
          </cell>
        </row>
        <row r="73">
          <cell r="C73" t="str">
            <v>NAHCO</v>
          </cell>
          <cell r="H73">
            <v>6.3</v>
          </cell>
        </row>
        <row r="74">
          <cell r="C74" t="str">
            <v>NASCON</v>
          </cell>
          <cell r="H74">
            <v>11.1</v>
          </cell>
        </row>
        <row r="75">
          <cell r="C75" t="str">
            <v>NB</v>
          </cell>
          <cell r="H75">
            <v>41</v>
          </cell>
        </row>
        <row r="76">
          <cell r="C76" t="str">
            <v>NCR</v>
          </cell>
          <cell r="H76">
            <v>3.6</v>
          </cell>
        </row>
        <row r="77">
          <cell r="C77" t="str">
            <v>NEIMETH</v>
          </cell>
          <cell r="H77">
            <v>1.43</v>
          </cell>
        </row>
        <row r="78">
          <cell r="C78" t="str">
            <v>NEM</v>
          </cell>
          <cell r="H78">
            <v>4.5</v>
          </cell>
        </row>
        <row r="79">
          <cell r="C79" t="str">
            <v>NESTLE</v>
          </cell>
          <cell r="H79">
            <v>1100</v>
          </cell>
        </row>
        <row r="80">
          <cell r="C80" t="str">
            <v>NGXGROUP</v>
          </cell>
          <cell r="H80">
            <v>25.05</v>
          </cell>
        </row>
        <row r="81">
          <cell r="C81" t="str">
            <v>NIGERINS</v>
          </cell>
          <cell r="H81">
            <v>0.2</v>
          </cell>
        </row>
        <row r="82">
          <cell r="C82" t="str">
            <v>NNFM</v>
          </cell>
          <cell r="H82">
            <v>6.15</v>
          </cell>
        </row>
        <row r="83">
          <cell r="C83" t="str">
            <v>NPFMCRFBK</v>
          </cell>
          <cell r="H83">
            <v>1.69</v>
          </cell>
        </row>
        <row r="84">
          <cell r="C84" t="str">
            <v>OANDO</v>
          </cell>
          <cell r="H84">
            <v>3.99</v>
          </cell>
        </row>
        <row r="85">
          <cell r="C85" t="str">
            <v>OKOMUOIL</v>
          </cell>
          <cell r="H85">
            <v>165</v>
          </cell>
        </row>
        <row r="86">
          <cell r="C86" t="str">
            <v>OMATEK</v>
          </cell>
          <cell r="H86">
            <v>0.2</v>
          </cell>
        </row>
        <row r="87">
          <cell r="C87" t="str">
            <v>PHARMDEKO</v>
          </cell>
          <cell r="H87">
            <v>2.1</v>
          </cell>
        </row>
        <row r="88">
          <cell r="C88" t="str">
            <v>PRESCO</v>
          </cell>
          <cell r="H88">
            <v>125</v>
          </cell>
        </row>
        <row r="89">
          <cell r="C89" t="str">
            <v>PRESTIGE</v>
          </cell>
          <cell r="H89">
            <v>0.42</v>
          </cell>
        </row>
        <row r="90">
          <cell r="C90" t="str">
            <v>PZ</v>
          </cell>
          <cell r="H90">
            <v>11.35</v>
          </cell>
        </row>
        <row r="91">
          <cell r="C91" t="str">
            <v>REDSTAREX</v>
          </cell>
          <cell r="H91">
            <v>2.2599999999999998</v>
          </cell>
        </row>
        <row r="92">
          <cell r="C92" t="str">
            <v>REGALINS</v>
          </cell>
          <cell r="H92">
            <v>0.25</v>
          </cell>
        </row>
        <row r="93">
          <cell r="C93" t="str">
            <v>ROYALEX</v>
          </cell>
          <cell r="H93">
            <v>1.17</v>
          </cell>
        </row>
        <row r="94">
          <cell r="C94" t="str">
            <v>RTBRISCOE</v>
          </cell>
          <cell r="H94">
            <v>0.26</v>
          </cell>
        </row>
        <row r="95">
          <cell r="C95" t="str">
            <v>SCOA</v>
          </cell>
          <cell r="H95">
            <v>0.92</v>
          </cell>
        </row>
        <row r="96">
          <cell r="C96" t="str">
            <v>SEPLAT</v>
          </cell>
          <cell r="H96">
            <v>1100</v>
          </cell>
        </row>
        <row r="97">
          <cell r="C97" t="str">
            <v>SKYAVN</v>
          </cell>
          <cell r="H97">
            <v>5</v>
          </cell>
        </row>
        <row r="98">
          <cell r="C98" t="str">
            <v>SOVRENINS</v>
          </cell>
          <cell r="H98">
            <v>0.28000000000000003</v>
          </cell>
        </row>
        <row r="99">
          <cell r="C99" t="str">
            <v>STANBIC</v>
          </cell>
          <cell r="H99">
            <v>33.450000000000003</v>
          </cell>
        </row>
        <row r="100">
          <cell r="C100" t="str">
            <v>STERLNBANK</v>
          </cell>
          <cell r="H100">
            <v>1.4</v>
          </cell>
        </row>
        <row r="101">
          <cell r="C101" t="str">
            <v>SUNUASSUR</v>
          </cell>
          <cell r="H101">
            <v>0.28999999999999998</v>
          </cell>
        </row>
        <row r="102">
          <cell r="C102" t="str">
            <v>TOTAL</v>
          </cell>
          <cell r="H102">
            <v>193</v>
          </cell>
        </row>
        <row r="103">
          <cell r="C103" t="str">
            <v>TRANSCOHOT</v>
          </cell>
          <cell r="H103">
            <v>6.25</v>
          </cell>
        </row>
        <row r="104">
          <cell r="C104" t="str">
            <v>TRANSCORP</v>
          </cell>
          <cell r="H104">
            <v>1.1399999999999999</v>
          </cell>
        </row>
        <row r="105">
          <cell r="C105" t="str">
            <v>TRIPPLEG</v>
          </cell>
          <cell r="H105">
            <v>0.79</v>
          </cell>
        </row>
        <row r="106">
          <cell r="C106" t="str">
            <v>UACN</v>
          </cell>
          <cell r="H106">
            <v>11.1</v>
          </cell>
        </row>
        <row r="107">
          <cell r="C107" t="str">
            <v>UAC-PROP</v>
          </cell>
          <cell r="H107" t="str">
            <v/>
          </cell>
        </row>
        <row r="108">
          <cell r="C108" t="str">
            <v>UBA</v>
          </cell>
          <cell r="H108">
            <v>7.85</v>
          </cell>
        </row>
        <row r="109">
          <cell r="C109" t="str">
            <v>UBN</v>
          </cell>
          <cell r="H109">
            <v>6.4</v>
          </cell>
        </row>
        <row r="110">
          <cell r="C110" t="str">
            <v>UCAP</v>
          </cell>
          <cell r="H110">
            <v>13.9</v>
          </cell>
        </row>
        <row r="111">
          <cell r="C111" t="str">
            <v>UNILEVER</v>
          </cell>
          <cell r="H111">
            <v>11.5</v>
          </cell>
        </row>
        <row r="112">
          <cell r="C112" t="str">
            <v>UNITYBNK</v>
          </cell>
          <cell r="H112">
            <v>0.54</v>
          </cell>
        </row>
        <row r="113">
          <cell r="C113" t="str">
            <v>UNIVINSURE</v>
          </cell>
          <cell r="H113">
            <v>0.2</v>
          </cell>
        </row>
        <row r="114">
          <cell r="C114" t="str">
            <v>UPL</v>
          </cell>
          <cell r="H114">
            <v>1.9</v>
          </cell>
        </row>
        <row r="115">
          <cell r="C115" t="str">
            <v>VERITASKAP</v>
          </cell>
          <cell r="H115">
            <v>0.2</v>
          </cell>
        </row>
        <row r="116">
          <cell r="C116" t="str">
            <v>VITAFOAM</v>
          </cell>
          <cell r="H116">
            <v>20.65</v>
          </cell>
        </row>
        <row r="117">
          <cell r="C117" t="str">
            <v>WAPCO</v>
          </cell>
          <cell r="H117">
            <v>24</v>
          </cell>
        </row>
        <row r="118">
          <cell r="C118" t="str">
            <v>WAPIC</v>
          </cell>
          <cell r="H118">
            <v>0.4</v>
          </cell>
        </row>
        <row r="119">
          <cell r="C119" t="str">
            <v>WEMABANK</v>
          </cell>
          <cell r="H119">
            <v>3.6</v>
          </cell>
        </row>
        <row r="120">
          <cell r="C120" t="str">
            <v>ZENITHBANK</v>
          </cell>
          <cell r="H120">
            <v>24.9</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 val="Sheet1 (2)"/>
    </sheetNames>
    <sheetDataSet>
      <sheetData sheetId="0">
        <row r="21">
          <cell r="D21" t="str">
            <v>ABBEYBDS</v>
          </cell>
          <cell r="P21">
            <v>1.7</v>
          </cell>
          <cell r="Q21">
            <v>1.52</v>
          </cell>
        </row>
        <row r="22">
          <cell r="D22" t="str">
            <v>ABCTRANS</v>
          </cell>
          <cell r="P22">
            <v>0.5</v>
          </cell>
          <cell r="Q22">
            <v>0.25</v>
          </cell>
        </row>
        <row r="23">
          <cell r="D23" t="str">
            <v>ACADEMY</v>
          </cell>
          <cell r="P23">
            <v>2.5</v>
          </cell>
          <cell r="Q23">
            <v>1.1599999999999999</v>
          </cell>
        </row>
        <row r="24">
          <cell r="D24" t="str">
            <v>ACCESSCORP</v>
          </cell>
          <cell r="P24">
            <v>18.899999999999999</v>
          </cell>
          <cell r="Q24">
            <v>8.4</v>
          </cell>
        </row>
        <row r="25">
          <cell r="D25" t="str">
            <v>AFRINSURE</v>
          </cell>
          <cell r="P25">
            <v>0.2</v>
          </cell>
          <cell r="Q25">
            <v>0.2</v>
          </cell>
        </row>
        <row r="26">
          <cell r="D26" t="str">
            <v>AFRIPRUD</v>
          </cell>
          <cell r="P26">
            <v>7.35</v>
          </cell>
          <cell r="Q26">
            <v>5.2</v>
          </cell>
        </row>
        <row r="27">
          <cell r="D27" t="str">
            <v>AFROMEDIA</v>
          </cell>
          <cell r="P27">
            <v>0.24</v>
          </cell>
          <cell r="Q27">
            <v>0.2</v>
          </cell>
        </row>
        <row r="28">
          <cell r="D28" t="str">
            <v>AIICO</v>
          </cell>
          <cell r="P28">
            <v>0.77</v>
          </cell>
          <cell r="Q28">
            <v>0.53</v>
          </cell>
        </row>
        <row r="29">
          <cell r="D29" t="str">
            <v>AIRTELAFRI</v>
          </cell>
          <cell r="P29">
            <v>1660</v>
          </cell>
          <cell r="Q29">
            <v>1175</v>
          </cell>
        </row>
        <row r="30">
          <cell r="D30" t="str">
            <v>ALEX</v>
          </cell>
          <cell r="P30">
            <v>6.5</v>
          </cell>
          <cell r="Q30">
            <v>6.5</v>
          </cell>
        </row>
        <row r="31">
          <cell r="D31" t="str">
            <v>ARBICO</v>
          </cell>
          <cell r="P31">
            <v>1.03</v>
          </cell>
          <cell r="Q31">
            <v>1.03</v>
          </cell>
        </row>
        <row r="32">
          <cell r="D32" t="str">
            <v>ARDOVA</v>
          </cell>
          <cell r="P32">
            <v>26.4</v>
          </cell>
          <cell r="Q32">
            <v>15.95</v>
          </cell>
        </row>
        <row r="33">
          <cell r="D33" t="str">
            <v>ASOSAVINGS</v>
          </cell>
          <cell r="P33">
            <v>0.5</v>
          </cell>
          <cell r="Q33">
            <v>0.5</v>
          </cell>
        </row>
        <row r="34">
          <cell r="D34" t="str">
            <v>AUSTINLAZ</v>
          </cell>
          <cell r="P34">
            <v>2.0299999999999998</v>
          </cell>
          <cell r="Q34">
            <v>2.0299999999999998</v>
          </cell>
        </row>
        <row r="35">
          <cell r="D35" t="str">
            <v>BERGER</v>
          </cell>
          <cell r="P35">
            <v>11</v>
          </cell>
          <cell r="Q35">
            <v>6</v>
          </cell>
        </row>
        <row r="36">
          <cell r="D36" t="str">
            <v>BETAGLAS</v>
          </cell>
          <cell r="P36">
            <v>40</v>
          </cell>
          <cell r="Q36">
            <v>38.85</v>
          </cell>
        </row>
        <row r="37">
          <cell r="D37" t="str">
            <v>BUACEMENT</v>
          </cell>
          <cell r="P37">
            <v>99.45</v>
          </cell>
          <cell r="Q37">
            <v>83.15</v>
          </cell>
        </row>
        <row r="38">
          <cell r="D38" t="str">
            <v>BUAFOODS</v>
          </cell>
          <cell r="P38">
            <v>135.75</v>
          </cell>
          <cell r="Q38">
            <v>71.5</v>
          </cell>
        </row>
        <row r="39">
          <cell r="D39" t="str">
            <v>CADBURY</v>
          </cell>
          <cell r="P39">
            <v>18.8</v>
          </cell>
          <cell r="Q39">
            <v>10.199999999999999</v>
          </cell>
        </row>
        <row r="40">
          <cell r="D40" t="str">
            <v>CAVERTON</v>
          </cell>
          <cell r="P40">
            <v>1.6</v>
          </cell>
          <cell r="Q40">
            <v>0.93</v>
          </cell>
        </row>
        <row r="41">
          <cell r="D41" t="str">
            <v>CAP</v>
          </cell>
          <cell r="P41">
            <v>20.45</v>
          </cell>
          <cell r="Q41">
            <v>17.8</v>
          </cell>
        </row>
        <row r="42">
          <cell r="D42" t="str">
            <v>CAPHOTEL</v>
          </cell>
          <cell r="P42">
            <v>2.76</v>
          </cell>
          <cell r="Q42">
            <v>2.5</v>
          </cell>
        </row>
        <row r="43">
          <cell r="D43" t="str">
            <v>CHAMPION</v>
          </cell>
          <cell r="P43">
            <v>5.74</v>
          </cell>
          <cell r="Q43">
            <v>3.76</v>
          </cell>
        </row>
        <row r="44">
          <cell r="D44" t="str">
            <v>CHAMS</v>
          </cell>
          <cell r="P44">
            <v>1.27</v>
          </cell>
          <cell r="Q44">
            <v>0.23</v>
          </cell>
        </row>
        <row r="45">
          <cell r="D45" t="str">
            <v>CHELLARAM</v>
          </cell>
          <cell r="P45">
            <v>2.02</v>
          </cell>
          <cell r="Q45">
            <v>1.21</v>
          </cell>
        </row>
        <row r="46">
          <cell r="D46" t="str">
            <v>CHIPLC</v>
          </cell>
          <cell r="P46">
            <v>1.3</v>
          </cell>
          <cell r="Q46">
            <v>0.52</v>
          </cell>
        </row>
        <row r="47">
          <cell r="D47" t="str">
            <v>CILEASING</v>
          </cell>
          <cell r="P47">
            <v>4.5</v>
          </cell>
          <cell r="Q47">
            <v>3.15</v>
          </cell>
        </row>
        <row r="48">
          <cell r="D48" t="str">
            <v>CONOIL</v>
          </cell>
          <cell r="P48">
            <v>112.5</v>
          </cell>
          <cell r="Q48">
            <v>26.5</v>
          </cell>
        </row>
        <row r="49">
          <cell r="D49" t="str">
            <v>CORNERST</v>
          </cell>
          <cell r="P49">
            <v>1.22</v>
          </cell>
          <cell r="Q49">
            <v>0.54</v>
          </cell>
        </row>
        <row r="50">
          <cell r="D50" t="str">
            <v>COURTVILLE</v>
          </cell>
          <cell r="P50">
            <v>0.73</v>
          </cell>
          <cell r="Q50">
            <v>0.42</v>
          </cell>
        </row>
        <row r="51">
          <cell r="D51" t="str">
            <v>CUSTODIAN</v>
          </cell>
          <cell r="P51">
            <v>7.5</v>
          </cell>
          <cell r="Q51">
            <v>5.65</v>
          </cell>
        </row>
        <row r="52">
          <cell r="D52" t="str">
            <v>CUTIX</v>
          </cell>
          <cell r="P52">
            <v>2.75</v>
          </cell>
          <cell r="Q52">
            <v>2</v>
          </cell>
        </row>
        <row r="53">
          <cell r="D53" t="str">
            <v>CWG</v>
          </cell>
          <cell r="P53">
            <v>2.33</v>
          </cell>
          <cell r="Q53">
            <v>0.81</v>
          </cell>
        </row>
        <row r="54">
          <cell r="D54" t="str">
            <v>DAARCOMM</v>
          </cell>
          <cell r="P54">
            <v>0.22</v>
          </cell>
          <cell r="Q54">
            <v>0.2</v>
          </cell>
        </row>
        <row r="55">
          <cell r="D55" t="str">
            <v>DANGCEM</v>
          </cell>
          <cell r="P55">
            <v>330.1</v>
          </cell>
          <cell r="Q55">
            <v>261</v>
          </cell>
        </row>
        <row r="56">
          <cell r="D56" t="str">
            <v>DANGSUGAR</v>
          </cell>
          <cell r="P56">
            <v>27.5</v>
          </cell>
          <cell r="Q56">
            <v>16</v>
          </cell>
        </row>
        <row r="57">
          <cell r="D57" t="str">
            <v>DEAPCAP</v>
          </cell>
          <cell r="P57">
            <v>0.28000000000000003</v>
          </cell>
          <cell r="Q57">
            <v>0.2</v>
          </cell>
        </row>
        <row r="58">
          <cell r="D58" t="str">
            <v>DUNLOP</v>
          </cell>
          <cell r="P58">
            <v>0.2</v>
          </cell>
          <cell r="Q58">
            <v>0.2</v>
          </cell>
        </row>
        <row r="59">
          <cell r="D59" t="str">
            <v>EKOCORP</v>
          </cell>
          <cell r="P59">
            <v>5.79</v>
          </cell>
          <cell r="Q59">
            <v>5.79</v>
          </cell>
        </row>
        <row r="60">
          <cell r="D60" t="str">
            <v>ELLAHLAKES</v>
          </cell>
          <cell r="P60">
            <v>4</v>
          </cell>
          <cell r="Q60">
            <v>3.24</v>
          </cell>
        </row>
        <row r="61">
          <cell r="D61" t="str">
            <v>ENAMELWA</v>
          </cell>
          <cell r="P61">
            <v>17.75</v>
          </cell>
          <cell r="Q61">
            <v>16.2</v>
          </cell>
        </row>
        <row r="62">
          <cell r="D62" t="str">
            <v>ETERNA</v>
          </cell>
          <cell r="P62">
            <v>31.2</v>
          </cell>
          <cell r="Q62">
            <v>5.5</v>
          </cell>
        </row>
        <row r="63">
          <cell r="D63" t="str">
            <v>ETI</v>
          </cell>
          <cell r="P63">
            <v>16.899999999999999</v>
          </cell>
          <cell r="Q63">
            <v>10.5</v>
          </cell>
        </row>
        <row r="64">
          <cell r="D64" t="str">
            <v>ETRANZACT</v>
          </cell>
          <cell r="P64">
            <v>9.5</v>
          </cell>
          <cell r="Q64">
            <v>3.5</v>
          </cell>
        </row>
        <row r="65">
          <cell r="D65" t="str">
            <v>FBNH</v>
          </cell>
          <cell r="P65">
            <v>22.3</v>
          </cell>
          <cell r="Q65">
            <v>10.3</v>
          </cell>
        </row>
        <row r="66">
          <cell r="D66" t="str">
            <v>FCMB</v>
          </cell>
          <cell r="P66">
            <v>7</v>
          </cell>
          <cell r="Q66">
            <v>3.47</v>
          </cell>
        </row>
        <row r="67">
          <cell r="D67" t="str">
            <v>FIDELITYBK</v>
          </cell>
          <cell r="P67">
            <v>8.93</v>
          </cell>
          <cell r="Q67">
            <v>4.3600000000000003</v>
          </cell>
        </row>
        <row r="68">
          <cell r="D68" t="str">
            <v>FIDSON</v>
          </cell>
          <cell r="P68">
            <v>16.489999999999998</v>
          </cell>
          <cell r="Q68">
            <v>8.5</v>
          </cell>
        </row>
        <row r="69">
          <cell r="D69" t="str">
            <v>FLOURMILL</v>
          </cell>
          <cell r="P69">
            <v>35.1</v>
          </cell>
          <cell r="Q69">
            <v>28.4</v>
          </cell>
        </row>
        <row r="70">
          <cell r="D70" t="str">
            <v>FTNCOCOA</v>
          </cell>
          <cell r="P70">
            <v>3.5</v>
          </cell>
          <cell r="Q70">
            <v>0.25</v>
          </cell>
        </row>
        <row r="71">
          <cell r="D71" t="str">
            <v>GEREGU</v>
          </cell>
          <cell r="P71">
            <v>325</v>
          </cell>
          <cell r="Q71">
            <v>134</v>
          </cell>
        </row>
        <row r="72">
          <cell r="D72" t="str">
            <v>GLAXOSMITH</v>
          </cell>
          <cell r="P72">
            <v>8.4499999999999993</v>
          </cell>
          <cell r="Q72">
            <v>5.75</v>
          </cell>
        </row>
        <row r="73">
          <cell r="D73" t="str">
            <v>GOLDBREW</v>
          </cell>
          <cell r="P73">
            <v>2.4300000000000002</v>
          </cell>
          <cell r="Q73">
            <v>0.81</v>
          </cell>
        </row>
        <row r="74">
          <cell r="D74" t="str">
            <v>GOLDINSURE</v>
          </cell>
          <cell r="P74">
            <v>0.2</v>
          </cell>
          <cell r="Q74">
            <v>0.2</v>
          </cell>
        </row>
        <row r="75">
          <cell r="D75" t="str">
            <v>GSPECPLC</v>
          </cell>
          <cell r="P75">
            <v>2.48</v>
          </cell>
          <cell r="Q75">
            <v>2.48</v>
          </cell>
        </row>
        <row r="76">
          <cell r="D76" t="str">
            <v>GTCO</v>
          </cell>
          <cell r="P76">
            <v>36.700000000000003</v>
          </cell>
          <cell r="Q76">
            <v>22.75</v>
          </cell>
        </row>
        <row r="77">
          <cell r="D77" t="str">
            <v>GUINEAINS</v>
          </cell>
          <cell r="P77">
            <v>0.26</v>
          </cell>
          <cell r="Q77">
            <v>0.2</v>
          </cell>
        </row>
        <row r="78">
          <cell r="D78" t="str">
            <v>GUINNESS</v>
          </cell>
          <cell r="P78">
            <v>80</v>
          </cell>
          <cell r="Q78">
            <v>63</v>
          </cell>
        </row>
        <row r="79">
          <cell r="D79" t="str">
            <v>HONYFLOUR</v>
          </cell>
          <cell r="P79">
            <v>3.7</v>
          </cell>
          <cell r="Q79">
            <v>2.08</v>
          </cell>
        </row>
        <row r="80">
          <cell r="D80" t="str">
            <v>IKEJAHOTEL</v>
          </cell>
          <cell r="P80">
            <v>4.38</v>
          </cell>
          <cell r="Q80">
            <v>0.99</v>
          </cell>
        </row>
        <row r="81">
          <cell r="D81" t="str">
            <v>IMG</v>
          </cell>
          <cell r="P81">
            <v>9.1999999999999993</v>
          </cell>
          <cell r="Q81">
            <v>7</v>
          </cell>
        </row>
        <row r="82">
          <cell r="D82" t="str">
            <v>INFINITY</v>
          </cell>
          <cell r="P82">
            <v>1.28</v>
          </cell>
          <cell r="Q82">
            <v>1.22</v>
          </cell>
        </row>
        <row r="83">
          <cell r="D83" t="str">
            <v>INTBREW</v>
          </cell>
          <cell r="P83">
            <v>5.5</v>
          </cell>
          <cell r="Q83">
            <v>4.05</v>
          </cell>
        </row>
        <row r="84">
          <cell r="D84" t="str">
            <v>INTENEGINS</v>
          </cell>
          <cell r="P84">
            <v>1.58</v>
          </cell>
          <cell r="Q84">
            <v>0.38</v>
          </cell>
        </row>
        <row r="85">
          <cell r="D85" t="str">
            <v>EUNISELL</v>
          </cell>
          <cell r="P85">
            <v>2.91</v>
          </cell>
          <cell r="Q85">
            <v>2.91</v>
          </cell>
        </row>
        <row r="86">
          <cell r="D86" t="str">
            <v>JAIZBANK</v>
          </cell>
          <cell r="P86">
            <v>1.98</v>
          </cell>
          <cell r="Q86">
            <v>0.86</v>
          </cell>
        </row>
        <row r="87">
          <cell r="D87" t="str">
            <v>JAPAULGOLD</v>
          </cell>
          <cell r="P87">
            <v>1.22</v>
          </cell>
          <cell r="Q87">
            <v>0.27</v>
          </cell>
        </row>
        <row r="88">
          <cell r="D88" t="str">
            <v>JBERGER</v>
          </cell>
          <cell r="P88">
            <v>31.75</v>
          </cell>
          <cell r="Q88">
            <v>24.5</v>
          </cell>
        </row>
        <row r="89">
          <cell r="D89" t="str">
            <v>JOHNHOLT</v>
          </cell>
          <cell r="P89">
            <v>1.91</v>
          </cell>
          <cell r="Q89">
            <v>0.8</v>
          </cell>
        </row>
        <row r="90">
          <cell r="D90" t="str">
            <v>LASACO</v>
          </cell>
          <cell r="P90">
            <v>2.69</v>
          </cell>
          <cell r="Q90">
            <v>0.89</v>
          </cell>
        </row>
        <row r="91">
          <cell r="D91" t="str">
            <v>LEARNAFRCA</v>
          </cell>
          <cell r="P91">
            <v>4</v>
          </cell>
          <cell r="Q91">
            <v>2.2000000000000002</v>
          </cell>
        </row>
        <row r="92">
          <cell r="D92" t="str">
            <v>LINKASSURE</v>
          </cell>
          <cell r="P92">
            <v>0.82</v>
          </cell>
          <cell r="Q92">
            <v>0.4</v>
          </cell>
        </row>
        <row r="93">
          <cell r="D93" t="str">
            <v>LIVESTOCK</v>
          </cell>
          <cell r="P93">
            <v>2.14</v>
          </cell>
          <cell r="Q93">
            <v>0.94</v>
          </cell>
        </row>
        <row r="94">
          <cell r="D94" t="str">
            <v>LOTUSHAL15</v>
          </cell>
          <cell r="P94">
            <v>30.58</v>
          </cell>
          <cell r="Q94">
            <v>14.65</v>
          </cell>
        </row>
        <row r="95">
          <cell r="D95" t="str">
            <v>MANSARD</v>
          </cell>
          <cell r="P95">
            <v>4.3</v>
          </cell>
          <cell r="Q95">
            <v>1.85</v>
          </cell>
        </row>
        <row r="96">
          <cell r="D96" t="str">
            <v>MAYBAKER</v>
          </cell>
          <cell r="P96">
            <v>5.5</v>
          </cell>
          <cell r="Q96">
            <v>4</v>
          </cell>
        </row>
        <row r="97">
          <cell r="D97" t="str">
            <v>MEDVIEWAIR</v>
          </cell>
          <cell r="P97">
            <v>1.62</v>
          </cell>
          <cell r="Q97">
            <v>1.62</v>
          </cell>
        </row>
        <row r="98">
          <cell r="D98" t="str">
            <v>MBENEFIT</v>
          </cell>
          <cell r="P98">
            <v>0.6</v>
          </cell>
          <cell r="Q98">
            <v>0.28000000000000003</v>
          </cell>
        </row>
        <row r="99">
          <cell r="D99" t="str">
            <v>MERGROWTH</v>
          </cell>
          <cell r="P99">
            <v>19.25</v>
          </cell>
          <cell r="Q99">
            <v>17.5</v>
          </cell>
        </row>
        <row r="100">
          <cell r="D100" t="str">
            <v>MERVALUE</v>
          </cell>
          <cell r="P100">
            <v>26.55</v>
          </cell>
          <cell r="Q100">
            <v>16.5</v>
          </cell>
        </row>
        <row r="101">
          <cell r="D101" t="str">
            <v>MEYER</v>
          </cell>
          <cell r="P101">
            <v>2.7</v>
          </cell>
          <cell r="Q101">
            <v>2.19</v>
          </cell>
        </row>
        <row r="102">
          <cell r="D102" t="str">
            <v>MORISON</v>
          </cell>
          <cell r="P102">
            <v>2.35</v>
          </cell>
          <cell r="Q102">
            <v>1.97</v>
          </cell>
        </row>
        <row r="103">
          <cell r="D103" t="str">
            <v>MRS</v>
          </cell>
          <cell r="P103">
            <v>109.45</v>
          </cell>
          <cell r="Q103">
            <v>14.1</v>
          </cell>
        </row>
        <row r="104">
          <cell r="D104" t="str">
            <v>MTNN</v>
          </cell>
          <cell r="P104">
            <v>284.89999999999998</v>
          </cell>
          <cell r="Q104">
            <v>215</v>
          </cell>
        </row>
        <row r="105">
          <cell r="D105" t="str">
            <v>MULTITREX</v>
          </cell>
          <cell r="P105">
            <v>0.36</v>
          </cell>
          <cell r="Q105">
            <v>0.36</v>
          </cell>
        </row>
        <row r="106">
          <cell r="D106" t="str">
            <v>MULTIVERSE</v>
          </cell>
          <cell r="P106">
            <v>4.4000000000000004</v>
          </cell>
          <cell r="Q106">
            <v>2.31</v>
          </cell>
        </row>
        <row r="107">
          <cell r="D107" t="str">
            <v>NAHCO</v>
          </cell>
          <cell r="P107">
            <v>19.5</v>
          </cell>
          <cell r="Q107">
            <v>6.8</v>
          </cell>
        </row>
        <row r="108">
          <cell r="D108" t="str">
            <v>NASCON</v>
          </cell>
          <cell r="P108">
            <v>25.15</v>
          </cell>
          <cell r="Q108">
            <v>10.5</v>
          </cell>
        </row>
        <row r="109">
          <cell r="D109" t="str">
            <v>NB</v>
          </cell>
          <cell r="P109">
            <v>47.95</v>
          </cell>
          <cell r="Q109">
            <v>32</v>
          </cell>
        </row>
        <row r="110">
          <cell r="D110" t="str">
            <v>NCR</v>
          </cell>
          <cell r="P110">
            <v>3.6</v>
          </cell>
          <cell r="Q110">
            <v>2.12</v>
          </cell>
        </row>
        <row r="111">
          <cell r="D111" t="str">
            <v>NEIMETH</v>
          </cell>
          <cell r="P111">
            <v>2.2000000000000002</v>
          </cell>
          <cell r="Q111">
            <v>1.26</v>
          </cell>
        </row>
        <row r="112">
          <cell r="D112" t="str">
            <v>NEM</v>
          </cell>
          <cell r="P112">
            <v>6.99</v>
          </cell>
          <cell r="Q112">
            <v>3.89</v>
          </cell>
        </row>
        <row r="113">
          <cell r="D113" t="str">
            <v>NESF</v>
          </cell>
          <cell r="P113">
            <v>552.20000000000005</v>
          </cell>
          <cell r="Q113">
            <v>552.20000000000005</v>
          </cell>
        </row>
        <row r="114">
          <cell r="D114" t="str">
            <v>NESTLE</v>
          </cell>
          <cell r="P114">
            <v>1250</v>
          </cell>
          <cell r="Q114">
            <v>1043.8</v>
          </cell>
        </row>
        <row r="115">
          <cell r="D115" t="str">
            <v>NEWGOLD</v>
          </cell>
          <cell r="P115">
            <v>19999.990000000002</v>
          </cell>
          <cell r="Q115">
            <v>10100.5</v>
          </cell>
        </row>
        <row r="116">
          <cell r="D116" t="str">
            <v>NGXGROUP</v>
          </cell>
          <cell r="P116">
            <v>30</v>
          </cell>
          <cell r="Q116">
            <v>24.1</v>
          </cell>
        </row>
        <row r="117">
          <cell r="D117" t="str">
            <v>NIGERINS</v>
          </cell>
          <cell r="P117">
            <v>0.2</v>
          </cell>
          <cell r="Q117">
            <v>0.2</v>
          </cell>
        </row>
        <row r="118">
          <cell r="D118" t="str">
            <v>NNFM</v>
          </cell>
          <cell r="P118">
            <v>13.9</v>
          </cell>
          <cell r="Q118">
            <v>6.15</v>
          </cell>
        </row>
        <row r="119">
          <cell r="D119" t="str">
            <v>NOTORE</v>
          </cell>
          <cell r="P119">
            <v>62.5</v>
          </cell>
          <cell r="Q119">
            <v>62.5</v>
          </cell>
        </row>
        <row r="120">
          <cell r="D120" t="str">
            <v>NPFMCRFBK</v>
          </cell>
          <cell r="P120">
            <v>2</v>
          </cell>
          <cell r="Q120">
            <v>1.57</v>
          </cell>
        </row>
        <row r="121">
          <cell r="D121" t="str">
            <v>NSLTECH</v>
          </cell>
          <cell r="P121">
            <v>0.46</v>
          </cell>
          <cell r="Q121">
            <v>0.22</v>
          </cell>
        </row>
        <row r="122">
          <cell r="D122" t="str">
            <v>OANDO</v>
          </cell>
          <cell r="P122">
            <v>6.1</v>
          </cell>
          <cell r="Q122">
            <v>3.8</v>
          </cell>
        </row>
        <row r="123">
          <cell r="D123" t="str">
            <v>OKOMUOIL</v>
          </cell>
          <cell r="P123">
            <v>245</v>
          </cell>
          <cell r="Q123">
            <v>165</v>
          </cell>
        </row>
        <row r="124">
          <cell r="D124" t="str">
            <v>OMATEK</v>
          </cell>
          <cell r="P124">
            <v>0.6</v>
          </cell>
          <cell r="Q124">
            <v>0.2</v>
          </cell>
        </row>
        <row r="125">
          <cell r="D125" t="str">
            <v>PHARMDEKO</v>
          </cell>
          <cell r="P125">
            <v>2.37</v>
          </cell>
          <cell r="Q125">
            <v>1.8</v>
          </cell>
        </row>
        <row r="126">
          <cell r="D126" t="str">
            <v>PREMPAINTS</v>
          </cell>
          <cell r="P126">
            <v>10</v>
          </cell>
          <cell r="Q126">
            <v>10</v>
          </cell>
        </row>
        <row r="127">
          <cell r="D127" t="str">
            <v>PRESCO</v>
          </cell>
          <cell r="P127">
            <v>220</v>
          </cell>
          <cell r="Q127">
            <v>137.5</v>
          </cell>
        </row>
        <row r="128">
          <cell r="D128" t="str">
            <v>PRESTIGE</v>
          </cell>
          <cell r="P128">
            <v>0.6</v>
          </cell>
          <cell r="Q128">
            <v>0.36</v>
          </cell>
        </row>
        <row r="129">
          <cell r="D129" t="str">
            <v>PZ</v>
          </cell>
          <cell r="P129">
            <v>23</v>
          </cell>
          <cell r="Q129">
            <v>10</v>
          </cell>
        </row>
        <row r="130">
          <cell r="D130" t="str">
            <v>REDSTAREX</v>
          </cell>
          <cell r="P130">
            <v>4.01</v>
          </cell>
          <cell r="Q130">
            <v>2.2599999999999998</v>
          </cell>
        </row>
        <row r="131">
          <cell r="D131" t="str">
            <v>REGALINS</v>
          </cell>
          <cell r="P131">
            <v>0.48</v>
          </cell>
          <cell r="Q131">
            <v>0.25</v>
          </cell>
        </row>
        <row r="132">
          <cell r="D132" t="str">
            <v>RESORTSAL</v>
          </cell>
          <cell r="P132">
            <v>0.2</v>
          </cell>
          <cell r="Q132">
            <v>0.2</v>
          </cell>
        </row>
        <row r="133">
          <cell r="D133" t="str">
            <v>ROYALEX</v>
          </cell>
          <cell r="P133">
            <v>1.1000000000000001</v>
          </cell>
          <cell r="Q133">
            <v>0.45</v>
          </cell>
        </row>
        <row r="134">
          <cell r="D134" t="str">
            <v>RTBRISCOE</v>
          </cell>
          <cell r="P134">
            <v>0.74</v>
          </cell>
          <cell r="Q134">
            <v>0.22</v>
          </cell>
        </row>
        <row r="135">
          <cell r="D135" t="str">
            <v>SCOA</v>
          </cell>
          <cell r="P135">
            <v>1.07</v>
          </cell>
          <cell r="Q135">
            <v>0.9</v>
          </cell>
        </row>
        <row r="136">
          <cell r="D136" t="str">
            <v>SEPLAT</v>
          </cell>
          <cell r="P136">
            <v>1399.8</v>
          </cell>
          <cell r="Q136">
            <v>1100</v>
          </cell>
        </row>
        <row r="137">
          <cell r="D137" t="str">
            <v>SIAMLETF40</v>
          </cell>
          <cell r="P137">
            <v>94.62</v>
          </cell>
          <cell r="Q137">
            <v>69.849999999999994</v>
          </cell>
        </row>
        <row r="138">
          <cell r="D138" t="str">
            <v>SKYAVN</v>
          </cell>
          <cell r="P138">
            <v>12.25</v>
          </cell>
          <cell r="Q138">
            <v>5</v>
          </cell>
        </row>
        <row r="139">
          <cell r="D139" t="str">
            <v>SOVRENINS</v>
          </cell>
          <cell r="P139">
            <v>0.61</v>
          </cell>
          <cell r="Q139">
            <v>0.26</v>
          </cell>
        </row>
        <row r="140">
          <cell r="D140" t="str">
            <v>STACO</v>
          </cell>
          <cell r="P140">
            <v>0.48</v>
          </cell>
          <cell r="Q140">
            <v>0.48</v>
          </cell>
        </row>
        <row r="141">
          <cell r="D141" t="str">
            <v>STANBIC</v>
          </cell>
          <cell r="P141">
            <v>68</v>
          </cell>
          <cell r="Q141">
            <v>32</v>
          </cell>
        </row>
        <row r="142">
          <cell r="D142" t="str">
            <v>STANBICETF30</v>
          </cell>
          <cell r="P142">
            <v>312.5</v>
          </cell>
          <cell r="Q142">
            <v>118.1</v>
          </cell>
        </row>
        <row r="143">
          <cell r="D143" t="str">
            <v>STDINSURE</v>
          </cell>
          <cell r="P143">
            <v>0.2</v>
          </cell>
          <cell r="Q143">
            <v>0.2</v>
          </cell>
        </row>
        <row r="144">
          <cell r="D144" t="str">
            <v>STERLINGNG</v>
          </cell>
          <cell r="P144">
            <v>4.5</v>
          </cell>
          <cell r="Q144">
            <v>1.46</v>
          </cell>
        </row>
        <row r="145">
          <cell r="D145" t="str">
            <v>SUNUASSUR</v>
          </cell>
          <cell r="P145">
            <v>0.56999999999999995</v>
          </cell>
          <cell r="Q145">
            <v>0.28999999999999998</v>
          </cell>
        </row>
        <row r="146">
          <cell r="D146" t="str">
            <v>TANTALIZER</v>
          </cell>
          <cell r="P146">
            <v>0.28999999999999998</v>
          </cell>
          <cell r="Q146">
            <v>0.2</v>
          </cell>
        </row>
        <row r="147">
          <cell r="D147" t="str">
            <v>THOMASWY</v>
          </cell>
          <cell r="P147">
            <v>1.57</v>
          </cell>
          <cell r="Q147">
            <v>0.97</v>
          </cell>
        </row>
        <row r="148">
          <cell r="D148" t="str">
            <v>TOTAL</v>
          </cell>
          <cell r="P148">
            <v>370</v>
          </cell>
          <cell r="Q148">
            <v>193</v>
          </cell>
        </row>
        <row r="149">
          <cell r="D149" t="str">
            <v>TOURIST</v>
          </cell>
          <cell r="P149">
            <v>2.84</v>
          </cell>
          <cell r="Q149">
            <v>2.84</v>
          </cell>
        </row>
        <row r="150">
          <cell r="D150" t="str">
            <v>TRANSCOHOT</v>
          </cell>
          <cell r="P150">
            <v>35.909999999999997</v>
          </cell>
          <cell r="Q150">
            <v>6.05</v>
          </cell>
        </row>
        <row r="151">
          <cell r="D151" t="str">
            <v>TRANSCORP</v>
          </cell>
          <cell r="P151">
            <v>4.5</v>
          </cell>
          <cell r="Q151">
            <v>1.1299999999999999</v>
          </cell>
        </row>
        <row r="152">
          <cell r="D152" t="str">
            <v>TRANSEXPR</v>
          </cell>
          <cell r="P152">
            <v>0.89</v>
          </cell>
          <cell r="Q152">
            <v>0.74</v>
          </cell>
        </row>
        <row r="153">
          <cell r="D153" t="str">
            <v>TRIPPLEG</v>
          </cell>
          <cell r="P153">
            <v>3.9</v>
          </cell>
          <cell r="Q153">
            <v>0.79</v>
          </cell>
        </row>
        <row r="154">
          <cell r="D154" t="str">
            <v>UACN</v>
          </cell>
          <cell r="P154">
            <v>11.85</v>
          </cell>
          <cell r="Q154">
            <v>7.9</v>
          </cell>
        </row>
        <row r="155">
          <cell r="D155" t="str">
            <v>UPDC</v>
          </cell>
          <cell r="P155">
            <v>1.29</v>
          </cell>
          <cell r="Q155">
            <v>0.91</v>
          </cell>
        </row>
        <row r="156">
          <cell r="D156" t="str">
            <v>UCAP</v>
          </cell>
          <cell r="P156">
            <v>17.05</v>
          </cell>
          <cell r="Q156">
            <v>11.1</v>
          </cell>
        </row>
        <row r="157">
          <cell r="D157" t="str">
            <v>UBA</v>
          </cell>
          <cell r="P157">
            <v>14.9</v>
          </cell>
          <cell r="Q157">
            <v>7.75</v>
          </cell>
        </row>
        <row r="158">
          <cell r="D158" t="str">
            <v>UBN</v>
          </cell>
          <cell r="P158">
            <v>8.25</v>
          </cell>
          <cell r="Q158">
            <v>6.35</v>
          </cell>
        </row>
        <row r="159">
          <cell r="D159" t="str">
            <v>UHOMREIT</v>
          </cell>
          <cell r="P159">
            <v>36.6</v>
          </cell>
          <cell r="Q159">
            <v>36.6</v>
          </cell>
        </row>
        <row r="160">
          <cell r="D160" t="str">
            <v>UNHOMES</v>
          </cell>
          <cell r="P160">
            <v>3.02</v>
          </cell>
          <cell r="Q160">
            <v>3.02</v>
          </cell>
        </row>
        <row r="161">
          <cell r="D161" t="str">
            <v>UNILEVER</v>
          </cell>
          <cell r="P161">
            <v>17.5</v>
          </cell>
          <cell r="Q161">
            <v>11.1</v>
          </cell>
        </row>
        <row r="162">
          <cell r="D162" t="str">
            <v>UNIONDICON</v>
          </cell>
          <cell r="P162">
            <v>8.9499999999999993</v>
          </cell>
          <cell r="Q162">
            <v>8.1</v>
          </cell>
        </row>
        <row r="163">
          <cell r="D163" t="str">
            <v>UNITYBNK</v>
          </cell>
          <cell r="P163">
            <v>1.72</v>
          </cell>
          <cell r="Q163">
            <v>0.48</v>
          </cell>
        </row>
        <row r="164">
          <cell r="D164" t="str">
            <v>UNIVINSURE</v>
          </cell>
          <cell r="P164">
            <v>0.28999999999999998</v>
          </cell>
          <cell r="Q164">
            <v>0.2</v>
          </cell>
        </row>
        <row r="165">
          <cell r="D165" t="str">
            <v>UPDCREIT</v>
          </cell>
          <cell r="P165">
            <v>3.85</v>
          </cell>
          <cell r="Q165">
            <v>3</v>
          </cell>
        </row>
        <row r="166">
          <cell r="D166" t="str">
            <v>UPL</v>
          </cell>
          <cell r="P166">
            <v>2.75</v>
          </cell>
          <cell r="Q166">
            <v>1.66</v>
          </cell>
        </row>
        <row r="167">
          <cell r="D167" t="str">
            <v>VANLEER</v>
          </cell>
          <cell r="P167">
            <v>5.45</v>
          </cell>
          <cell r="Q167">
            <v>5.45</v>
          </cell>
        </row>
        <row r="168">
          <cell r="D168" t="str">
            <v>VERITASKAP</v>
          </cell>
          <cell r="P168">
            <v>0.37</v>
          </cell>
          <cell r="Q168">
            <v>0.2</v>
          </cell>
        </row>
        <row r="169">
          <cell r="D169" t="str">
            <v>VETBANK</v>
          </cell>
          <cell r="P169">
            <v>7.16</v>
          </cell>
          <cell r="Q169">
            <v>4.2300000000000004</v>
          </cell>
        </row>
        <row r="170">
          <cell r="D170" t="str">
            <v>VETGOODS</v>
          </cell>
          <cell r="P170">
            <v>9.1300000000000008</v>
          </cell>
          <cell r="Q170">
            <v>5.88</v>
          </cell>
        </row>
        <row r="171">
          <cell r="D171" t="str">
            <v>VETGRIF30</v>
          </cell>
          <cell r="P171">
            <v>25.55</v>
          </cell>
          <cell r="Q171">
            <v>16.2</v>
          </cell>
        </row>
        <row r="172">
          <cell r="D172" t="str">
            <v>VETINDETF</v>
          </cell>
          <cell r="P172">
            <v>26.8</v>
          </cell>
          <cell r="Q172">
            <v>23</v>
          </cell>
        </row>
        <row r="173">
          <cell r="D173" t="str">
            <v>VITAFOAM</v>
          </cell>
          <cell r="P173">
            <v>21.9</v>
          </cell>
          <cell r="Q173">
            <v>16.899999999999999</v>
          </cell>
        </row>
        <row r="174">
          <cell r="D174" t="str">
            <v>VSPBONDETF</v>
          </cell>
          <cell r="P174">
            <v>300</v>
          </cell>
          <cell r="Q174">
            <v>143.4</v>
          </cell>
        </row>
        <row r="175">
          <cell r="D175" t="str">
            <v>WAPCO</v>
          </cell>
          <cell r="P175">
            <v>30.15</v>
          </cell>
          <cell r="Q175">
            <v>23</v>
          </cell>
        </row>
        <row r="176">
          <cell r="D176" t="str">
            <v>WAPIC</v>
          </cell>
          <cell r="P176">
            <v>0.94</v>
          </cell>
          <cell r="Q176">
            <v>0.37</v>
          </cell>
        </row>
        <row r="177">
          <cell r="D177" t="str">
            <v>WEMABANK</v>
          </cell>
          <cell r="P177">
            <v>5.81</v>
          </cell>
          <cell r="Q177">
            <v>3.58</v>
          </cell>
        </row>
        <row r="178">
          <cell r="D178" t="str">
            <v>ZENITHBANK</v>
          </cell>
          <cell r="P178">
            <v>35.25</v>
          </cell>
          <cell r="Q178">
            <v>21.8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anchoriaonline.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ancoriaonline.com/" TargetMode="External"/><Relationship Id="rId2" Type="http://schemas.openxmlformats.org/officeDocument/2006/relationships/hyperlink" Target="mailto:info@anchoriaonline.com" TargetMode="External"/><Relationship Id="rId1" Type="http://schemas.openxmlformats.org/officeDocument/2006/relationships/hyperlink" Target="mailto:help@anchoriaonline.com"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9785-ACFE-49F1-962A-4F9E32B3AB34}">
  <sheetPr codeName="Sheet1"/>
  <dimension ref="B2:C16"/>
  <sheetViews>
    <sheetView showGridLines="0" workbookViewId="0">
      <selection activeCell="B2" sqref="B2:E13"/>
    </sheetView>
  </sheetViews>
  <sheetFormatPr defaultRowHeight="15" x14ac:dyDescent="0.25"/>
  <sheetData>
    <row r="2" spans="2:3" ht="18.75" x14ac:dyDescent="0.3">
      <c r="B2" s="36" t="s">
        <v>0</v>
      </c>
    </row>
    <row r="3" spans="2:3" ht="18.75" x14ac:dyDescent="0.3">
      <c r="B3" s="36"/>
    </row>
    <row r="4" spans="2:3" x14ac:dyDescent="0.25">
      <c r="B4" s="38" t="s">
        <v>1</v>
      </c>
    </row>
    <row r="5" spans="2:3" x14ac:dyDescent="0.25">
      <c r="B5" t="s">
        <v>2</v>
      </c>
      <c r="C5" t="s">
        <v>3</v>
      </c>
    </row>
    <row r="6" spans="2:3" x14ac:dyDescent="0.25">
      <c r="B6" t="s">
        <v>4</v>
      </c>
      <c r="C6" t="s">
        <v>5</v>
      </c>
    </row>
    <row r="7" spans="2:3" x14ac:dyDescent="0.25">
      <c r="B7" t="s">
        <v>6</v>
      </c>
      <c r="C7" t="s">
        <v>7</v>
      </c>
    </row>
    <row r="9" spans="2:3" x14ac:dyDescent="0.25">
      <c r="B9" s="38" t="s">
        <v>8</v>
      </c>
    </row>
    <row r="10" spans="2:3" x14ac:dyDescent="0.25">
      <c r="B10" t="s">
        <v>9</v>
      </c>
      <c r="C10" t="s">
        <v>10</v>
      </c>
    </row>
    <row r="11" spans="2:3" x14ac:dyDescent="0.25">
      <c r="B11" t="s">
        <v>11</v>
      </c>
      <c r="C11" t="s">
        <v>12</v>
      </c>
    </row>
    <row r="12" spans="2:3" x14ac:dyDescent="0.25">
      <c r="B12" t="s">
        <v>13</v>
      </c>
      <c r="C12" t="s">
        <v>14</v>
      </c>
    </row>
    <row r="13" spans="2:3" x14ac:dyDescent="0.25">
      <c r="B13" t="s">
        <v>15</v>
      </c>
      <c r="C13" t="s">
        <v>16</v>
      </c>
    </row>
    <row r="16" spans="2:3" ht="26.25" x14ac:dyDescent="0.4">
      <c r="B16" s="37" t="s">
        <v>17</v>
      </c>
    </row>
  </sheetData>
  <pageMargins left="0.7" right="0.7" top="0.75" bottom="0.75" header="0.3" footer="0.3"/>
  <pageSetup orientation="portrait" horizontalDpi="300" verticalDpi="300" r:id="rId1"/>
  <headerFooter>
    <oddHeader>&amp;L&amp;"Calibri"&amp;14&amp;K0000FFARM | Classification: INTERNAL USE&amp;1#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418-F577-4C75-8198-4271FAB03825}">
  <sheetPr codeName="Sheet9"/>
  <dimension ref="B1:H455"/>
  <sheetViews>
    <sheetView workbookViewId="0">
      <pane xSplit="2" ySplit="1" topLeftCell="C437" activePane="bottomRight" state="frozen"/>
      <selection pane="topRight" activeCell="C1" sqref="C1"/>
      <selection pane="bottomLeft" activeCell="A2" sqref="A2"/>
      <selection pane="bottomRight" activeCell="B451" sqref="B451:B455"/>
    </sheetView>
  </sheetViews>
  <sheetFormatPr defaultRowHeight="14.25" x14ac:dyDescent="0.2"/>
  <cols>
    <col min="1" max="1" width="9.140625" style="258"/>
    <col min="2" max="2" width="10.7109375" style="137" bestFit="1" customWidth="1"/>
    <col min="3" max="3" width="9.140625" style="261"/>
    <col min="4" max="4" width="9.140625" style="259"/>
    <col min="5" max="5" width="11.7109375" style="260" bestFit="1" customWidth="1"/>
    <col min="6" max="6" width="13.85546875" style="261" bestFit="1" customWidth="1"/>
    <col min="7" max="8" width="9.140625" style="259"/>
    <col min="9" max="16384" width="9.140625" style="258"/>
  </cols>
  <sheetData>
    <row r="1" spans="2:7" x14ac:dyDescent="0.2">
      <c r="C1" s="261" t="s">
        <v>308</v>
      </c>
      <c r="D1" s="261" t="s">
        <v>317</v>
      </c>
      <c r="E1" s="261" t="s">
        <v>194</v>
      </c>
      <c r="F1" s="261" t="s">
        <v>195</v>
      </c>
      <c r="G1" s="259" t="s">
        <v>196</v>
      </c>
    </row>
    <row r="2" spans="2:7" x14ac:dyDescent="0.2">
      <c r="B2" s="137">
        <v>44199</v>
      </c>
      <c r="D2" s="261"/>
      <c r="E2" s="261"/>
    </row>
    <row r="3" spans="2:7" x14ac:dyDescent="0.2">
      <c r="B3" s="137">
        <v>44200</v>
      </c>
      <c r="C3" s="261">
        <v>741.67</v>
      </c>
      <c r="F3" s="259"/>
    </row>
    <row r="4" spans="2:7" x14ac:dyDescent="0.2">
      <c r="B4" s="137">
        <v>44201</v>
      </c>
      <c r="F4" s="259"/>
    </row>
    <row r="5" spans="2:7" x14ac:dyDescent="0.2">
      <c r="B5" s="137">
        <v>44202</v>
      </c>
      <c r="F5" s="259"/>
    </row>
    <row r="6" spans="2:7" x14ac:dyDescent="0.2">
      <c r="B6" s="137">
        <v>44203</v>
      </c>
      <c r="F6" s="259"/>
    </row>
    <row r="7" spans="2:7" x14ac:dyDescent="0.2">
      <c r="B7" s="137">
        <v>44204</v>
      </c>
      <c r="F7" s="259"/>
    </row>
    <row r="8" spans="2:7" x14ac:dyDescent="0.2">
      <c r="B8" s="137">
        <v>44207</v>
      </c>
      <c r="F8" s="259"/>
    </row>
    <row r="9" spans="2:7" x14ac:dyDescent="0.2">
      <c r="B9" s="137">
        <v>44208</v>
      </c>
      <c r="F9" s="259"/>
    </row>
    <row r="10" spans="2:7" x14ac:dyDescent="0.2">
      <c r="B10" s="137">
        <v>44209</v>
      </c>
      <c r="F10" s="259"/>
    </row>
    <row r="11" spans="2:7" x14ac:dyDescent="0.2">
      <c r="B11" s="137">
        <v>44210</v>
      </c>
      <c r="F11" s="259"/>
    </row>
    <row r="12" spans="2:7" x14ac:dyDescent="0.2">
      <c r="B12" s="137">
        <v>44211</v>
      </c>
      <c r="F12" s="259"/>
    </row>
    <row r="13" spans="2:7" x14ac:dyDescent="0.2">
      <c r="B13" s="137">
        <v>44214</v>
      </c>
      <c r="F13" s="259"/>
    </row>
    <row r="14" spans="2:7" x14ac:dyDescent="0.2">
      <c r="B14" s="137">
        <v>44215</v>
      </c>
      <c r="F14" s="259"/>
    </row>
    <row r="15" spans="2:7" x14ac:dyDescent="0.2">
      <c r="B15" s="137">
        <v>44216</v>
      </c>
      <c r="F15" s="259"/>
    </row>
    <row r="16" spans="2:7" x14ac:dyDescent="0.2">
      <c r="B16" s="137">
        <v>44217</v>
      </c>
      <c r="F16" s="259"/>
    </row>
    <row r="17" spans="2:6" x14ac:dyDescent="0.2">
      <c r="B17" s="137">
        <v>44218</v>
      </c>
      <c r="F17" s="259"/>
    </row>
    <row r="18" spans="2:6" x14ac:dyDescent="0.2">
      <c r="B18" s="137">
        <v>44221</v>
      </c>
      <c r="F18" s="259"/>
    </row>
    <row r="19" spans="2:6" x14ac:dyDescent="0.2">
      <c r="B19" s="137">
        <v>44222</v>
      </c>
      <c r="F19" s="259"/>
    </row>
    <row r="20" spans="2:6" x14ac:dyDescent="0.2">
      <c r="B20" s="137">
        <v>44223</v>
      </c>
      <c r="F20" s="259"/>
    </row>
    <row r="21" spans="2:6" x14ac:dyDescent="0.2">
      <c r="B21" s="137">
        <v>44224</v>
      </c>
      <c r="F21" s="259"/>
    </row>
    <row r="22" spans="2:6" x14ac:dyDescent="0.2">
      <c r="B22" s="137">
        <v>44225</v>
      </c>
      <c r="F22" s="259"/>
    </row>
    <row r="23" spans="2:6" x14ac:dyDescent="0.2">
      <c r="B23" s="137">
        <v>44228</v>
      </c>
      <c r="F23" s="259"/>
    </row>
    <row r="24" spans="2:6" x14ac:dyDescent="0.2">
      <c r="B24" s="137">
        <v>44229</v>
      </c>
      <c r="F24" s="259"/>
    </row>
    <row r="25" spans="2:6" x14ac:dyDescent="0.2">
      <c r="B25" s="137">
        <v>44230</v>
      </c>
      <c r="F25" s="259"/>
    </row>
    <row r="26" spans="2:6" x14ac:dyDescent="0.2">
      <c r="B26" s="137">
        <v>44231</v>
      </c>
      <c r="F26" s="259"/>
    </row>
    <row r="27" spans="2:6" x14ac:dyDescent="0.2">
      <c r="B27" s="137">
        <v>44232</v>
      </c>
      <c r="F27" s="259"/>
    </row>
    <row r="28" spans="2:6" x14ac:dyDescent="0.2">
      <c r="B28" s="137">
        <v>44235</v>
      </c>
      <c r="F28" s="259"/>
    </row>
    <row r="29" spans="2:6" x14ac:dyDescent="0.2">
      <c r="B29" s="137">
        <v>44236</v>
      </c>
      <c r="F29" s="259"/>
    </row>
    <row r="30" spans="2:6" x14ac:dyDescent="0.2">
      <c r="B30" s="137">
        <v>44237</v>
      </c>
      <c r="F30" s="259"/>
    </row>
    <row r="31" spans="2:6" x14ac:dyDescent="0.2">
      <c r="B31" s="137">
        <v>44238</v>
      </c>
      <c r="F31" s="259"/>
    </row>
    <row r="32" spans="2:6" x14ac:dyDescent="0.2">
      <c r="B32" s="137">
        <v>44239</v>
      </c>
      <c r="F32" s="259"/>
    </row>
    <row r="33" spans="2:6" x14ac:dyDescent="0.2">
      <c r="B33" s="137">
        <v>44242</v>
      </c>
      <c r="F33" s="259"/>
    </row>
    <row r="34" spans="2:6" x14ac:dyDescent="0.2">
      <c r="B34" s="137">
        <v>44243</v>
      </c>
      <c r="F34" s="259"/>
    </row>
    <row r="35" spans="2:6" x14ac:dyDescent="0.2">
      <c r="B35" s="137">
        <v>44244</v>
      </c>
      <c r="F35" s="259"/>
    </row>
    <row r="36" spans="2:6" x14ac:dyDescent="0.2">
      <c r="B36" s="137">
        <v>44245</v>
      </c>
      <c r="F36" s="259"/>
    </row>
    <row r="37" spans="2:6" x14ac:dyDescent="0.2">
      <c r="B37" s="137">
        <v>44246</v>
      </c>
      <c r="F37" s="259"/>
    </row>
    <row r="38" spans="2:6" x14ac:dyDescent="0.2">
      <c r="B38" s="137">
        <v>44249</v>
      </c>
      <c r="F38" s="259"/>
    </row>
    <row r="39" spans="2:6" x14ac:dyDescent="0.2">
      <c r="B39" s="137">
        <v>44250</v>
      </c>
      <c r="F39" s="259"/>
    </row>
    <row r="40" spans="2:6" x14ac:dyDescent="0.2">
      <c r="B40" s="137">
        <v>44251</v>
      </c>
      <c r="F40" s="259"/>
    </row>
    <row r="41" spans="2:6" x14ac:dyDescent="0.2">
      <c r="B41" s="137">
        <v>44252</v>
      </c>
      <c r="F41" s="259"/>
    </row>
    <row r="42" spans="2:6" x14ac:dyDescent="0.2">
      <c r="B42" s="137">
        <v>44253</v>
      </c>
      <c r="F42" s="259"/>
    </row>
    <row r="43" spans="2:6" x14ac:dyDescent="0.2">
      <c r="B43" s="137">
        <v>44256</v>
      </c>
      <c r="F43" s="259"/>
    </row>
    <row r="44" spans="2:6" x14ac:dyDescent="0.2">
      <c r="B44" s="137">
        <v>44257</v>
      </c>
      <c r="F44" s="259"/>
    </row>
    <row r="45" spans="2:6" x14ac:dyDescent="0.2">
      <c r="B45" s="137">
        <v>44258</v>
      </c>
      <c r="F45" s="259"/>
    </row>
    <row r="46" spans="2:6" x14ac:dyDescent="0.2">
      <c r="B46" s="137">
        <v>44259</v>
      </c>
      <c r="F46" s="259"/>
    </row>
    <row r="47" spans="2:6" x14ac:dyDescent="0.2">
      <c r="B47" s="137">
        <v>44260</v>
      </c>
      <c r="F47" s="259"/>
    </row>
    <row r="48" spans="2:6" x14ac:dyDescent="0.2">
      <c r="B48" s="137">
        <v>44263</v>
      </c>
      <c r="F48" s="259"/>
    </row>
    <row r="49" spans="2:6" x14ac:dyDescent="0.2">
      <c r="B49" s="137">
        <v>44264</v>
      </c>
      <c r="F49" s="259"/>
    </row>
    <row r="50" spans="2:6" x14ac:dyDescent="0.2">
      <c r="B50" s="137">
        <v>44265</v>
      </c>
      <c r="F50" s="259"/>
    </row>
    <row r="51" spans="2:6" x14ac:dyDescent="0.2">
      <c r="B51" s="137">
        <v>44266</v>
      </c>
      <c r="F51" s="259"/>
    </row>
    <row r="52" spans="2:6" x14ac:dyDescent="0.2">
      <c r="B52" s="137">
        <v>44267</v>
      </c>
      <c r="F52" s="259"/>
    </row>
    <row r="53" spans="2:6" x14ac:dyDescent="0.2">
      <c r="B53" s="137">
        <v>44270</v>
      </c>
      <c r="F53" s="259"/>
    </row>
    <row r="54" spans="2:6" x14ac:dyDescent="0.2">
      <c r="B54" s="137">
        <v>44271</v>
      </c>
      <c r="F54" s="259"/>
    </row>
    <row r="55" spans="2:6" x14ac:dyDescent="0.2">
      <c r="B55" s="137">
        <v>44272</v>
      </c>
      <c r="F55" s="259"/>
    </row>
    <row r="56" spans="2:6" x14ac:dyDescent="0.2">
      <c r="B56" s="137">
        <v>44273</v>
      </c>
      <c r="F56" s="259"/>
    </row>
    <row r="57" spans="2:6" x14ac:dyDescent="0.2">
      <c r="B57" s="137">
        <v>44274</v>
      </c>
      <c r="F57" s="259"/>
    </row>
    <row r="58" spans="2:6" x14ac:dyDescent="0.2">
      <c r="B58" s="137">
        <v>44277</v>
      </c>
      <c r="F58" s="259"/>
    </row>
    <row r="59" spans="2:6" x14ac:dyDescent="0.2">
      <c r="B59" s="137">
        <v>44278</v>
      </c>
      <c r="F59" s="259"/>
    </row>
    <row r="60" spans="2:6" x14ac:dyDescent="0.2">
      <c r="B60" s="137">
        <v>44279</v>
      </c>
      <c r="F60" s="259"/>
    </row>
    <row r="61" spans="2:6" x14ac:dyDescent="0.2">
      <c r="B61" s="137">
        <v>44280</v>
      </c>
      <c r="F61" s="259"/>
    </row>
    <row r="62" spans="2:6" x14ac:dyDescent="0.2">
      <c r="B62" s="137">
        <v>44281</v>
      </c>
      <c r="F62" s="259"/>
    </row>
    <row r="63" spans="2:6" x14ac:dyDescent="0.2">
      <c r="B63" s="137">
        <v>44284</v>
      </c>
      <c r="F63" s="259"/>
    </row>
    <row r="64" spans="2:6" x14ac:dyDescent="0.2">
      <c r="B64" s="137">
        <v>44285</v>
      </c>
      <c r="F64" s="259"/>
    </row>
    <row r="65" spans="2:6" x14ac:dyDescent="0.2">
      <c r="B65" s="137">
        <v>44286</v>
      </c>
      <c r="F65" s="259"/>
    </row>
    <row r="66" spans="2:6" x14ac:dyDescent="0.2">
      <c r="B66" s="137">
        <v>44287</v>
      </c>
      <c r="F66" s="259"/>
    </row>
    <row r="67" spans="2:6" x14ac:dyDescent="0.2">
      <c r="B67" s="137">
        <v>44292</v>
      </c>
      <c r="F67" s="259"/>
    </row>
    <row r="68" spans="2:6" x14ac:dyDescent="0.2">
      <c r="B68" s="137">
        <v>44293</v>
      </c>
      <c r="F68" s="259"/>
    </row>
    <row r="69" spans="2:6" x14ac:dyDescent="0.2">
      <c r="B69" s="137">
        <v>44294</v>
      </c>
      <c r="F69" s="259"/>
    </row>
    <row r="70" spans="2:6" x14ac:dyDescent="0.2">
      <c r="B70" s="137">
        <v>44295</v>
      </c>
      <c r="F70" s="259"/>
    </row>
    <row r="71" spans="2:6" x14ac:dyDescent="0.2">
      <c r="B71" s="137">
        <v>44298</v>
      </c>
      <c r="F71" s="259"/>
    </row>
    <row r="72" spans="2:6" x14ac:dyDescent="0.2">
      <c r="B72" s="137">
        <v>44299</v>
      </c>
      <c r="F72" s="259"/>
    </row>
    <row r="73" spans="2:6" x14ac:dyDescent="0.2">
      <c r="B73" s="137">
        <v>44300</v>
      </c>
      <c r="F73" s="259"/>
    </row>
    <row r="74" spans="2:6" x14ac:dyDescent="0.2">
      <c r="B74" s="137">
        <v>44301</v>
      </c>
      <c r="F74" s="259"/>
    </row>
    <row r="75" spans="2:6" x14ac:dyDescent="0.2">
      <c r="B75" s="137">
        <v>44302</v>
      </c>
      <c r="F75" s="259"/>
    </row>
    <row r="76" spans="2:6" x14ac:dyDescent="0.2">
      <c r="B76" s="137">
        <v>44305</v>
      </c>
      <c r="F76" s="259"/>
    </row>
    <row r="77" spans="2:6" x14ac:dyDescent="0.2">
      <c r="B77" s="137">
        <v>44306</v>
      </c>
      <c r="F77" s="259"/>
    </row>
    <row r="78" spans="2:6" x14ac:dyDescent="0.2">
      <c r="B78" s="137">
        <v>44307</v>
      </c>
      <c r="F78" s="259"/>
    </row>
    <row r="79" spans="2:6" x14ac:dyDescent="0.2">
      <c r="B79" s="137">
        <v>44308</v>
      </c>
      <c r="F79" s="259"/>
    </row>
    <row r="80" spans="2:6" x14ac:dyDescent="0.2">
      <c r="B80" s="137">
        <v>44309</v>
      </c>
      <c r="F80" s="259"/>
    </row>
    <row r="81" spans="2:6" x14ac:dyDescent="0.2">
      <c r="B81" s="137">
        <v>44312</v>
      </c>
      <c r="F81" s="259"/>
    </row>
    <row r="82" spans="2:6" x14ac:dyDescent="0.2">
      <c r="B82" s="137">
        <v>44313</v>
      </c>
      <c r="F82" s="259"/>
    </row>
    <row r="83" spans="2:6" x14ac:dyDescent="0.2">
      <c r="B83" s="137">
        <v>44314</v>
      </c>
      <c r="F83" s="259"/>
    </row>
    <row r="84" spans="2:6" x14ac:dyDescent="0.2">
      <c r="B84" s="137">
        <v>44315</v>
      </c>
      <c r="F84" s="259"/>
    </row>
    <row r="85" spans="2:6" x14ac:dyDescent="0.2">
      <c r="B85" s="137">
        <v>44316</v>
      </c>
      <c r="F85" s="259"/>
    </row>
    <row r="86" spans="2:6" x14ac:dyDescent="0.2">
      <c r="B86" s="137">
        <v>44320</v>
      </c>
      <c r="F86" s="259"/>
    </row>
    <row r="87" spans="2:6" x14ac:dyDescent="0.2">
      <c r="B87" s="137">
        <v>44321</v>
      </c>
      <c r="F87" s="259"/>
    </row>
    <row r="88" spans="2:6" x14ac:dyDescent="0.2">
      <c r="B88" s="137">
        <v>44322</v>
      </c>
      <c r="F88" s="259"/>
    </row>
    <row r="89" spans="2:6" x14ac:dyDescent="0.2">
      <c r="B89" s="137">
        <v>44323</v>
      </c>
      <c r="F89" s="259"/>
    </row>
    <row r="90" spans="2:6" x14ac:dyDescent="0.2">
      <c r="B90" s="137">
        <v>44326</v>
      </c>
      <c r="F90" s="259"/>
    </row>
    <row r="91" spans="2:6" x14ac:dyDescent="0.2">
      <c r="B91" s="137">
        <v>44327</v>
      </c>
      <c r="F91" s="259"/>
    </row>
    <row r="92" spans="2:6" x14ac:dyDescent="0.2">
      <c r="B92" s="137">
        <v>44330</v>
      </c>
      <c r="F92" s="259"/>
    </row>
    <row r="93" spans="2:6" x14ac:dyDescent="0.2">
      <c r="B93" s="137">
        <v>44333</v>
      </c>
      <c r="F93" s="259"/>
    </row>
    <row r="94" spans="2:6" x14ac:dyDescent="0.2">
      <c r="B94" s="137">
        <v>44334</v>
      </c>
      <c r="F94" s="259"/>
    </row>
    <row r="95" spans="2:6" x14ac:dyDescent="0.2">
      <c r="B95" s="137">
        <v>44335</v>
      </c>
      <c r="F95" s="259"/>
    </row>
    <row r="96" spans="2:6" x14ac:dyDescent="0.2">
      <c r="B96" s="137">
        <v>44336</v>
      </c>
      <c r="F96" s="259"/>
    </row>
    <row r="97" spans="2:6" x14ac:dyDescent="0.2">
      <c r="B97" s="137">
        <v>44337</v>
      </c>
      <c r="F97" s="259"/>
    </row>
    <row r="98" spans="2:6" x14ac:dyDescent="0.2">
      <c r="B98" s="137">
        <v>44340</v>
      </c>
      <c r="F98" s="259"/>
    </row>
    <row r="99" spans="2:6" x14ac:dyDescent="0.2">
      <c r="B99" s="137">
        <v>44341</v>
      </c>
      <c r="F99" s="259"/>
    </row>
    <row r="100" spans="2:6" x14ac:dyDescent="0.2">
      <c r="B100" s="137">
        <v>44342</v>
      </c>
      <c r="F100" s="259"/>
    </row>
    <row r="101" spans="2:6" x14ac:dyDescent="0.2">
      <c r="B101" s="137">
        <v>44343</v>
      </c>
      <c r="F101" s="259"/>
    </row>
    <row r="102" spans="2:6" x14ac:dyDescent="0.2">
      <c r="B102" s="137">
        <v>44344</v>
      </c>
      <c r="F102" s="259"/>
    </row>
    <row r="103" spans="2:6" x14ac:dyDescent="0.2">
      <c r="B103" s="137">
        <v>44347</v>
      </c>
      <c r="F103" s="259"/>
    </row>
    <row r="104" spans="2:6" x14ac:dyDescent="0.2">
      <c r="B104" s="137">
        <v>44348</v>
      </c>
      <c r="F104" s="259"/>
    </row>
    <row r="105" spans="2:6" x14ac:dyDescent="0.2">
      <c r="B105" s="137">
        <v>44349</v>
      </c>
      <c r="F105" s="259"/>
    </row>
    <row r="106" spans="2:6" x14ac:dyDescent="0.2">
      <c r="B106" s="137">
        <v>44350</v>
      </c>
      <c r="F106" s="259"/>
    </row>
    <row r="107" spans="2:6" x14ac:dyDescent="0.2">
      <c r="B107" s="137">
        <v>44351</v>
      </c>
      <c r="F107" s="259"/>
    </row>
    <row r="108" spans="2:6" x14ac:dyDescent="0.2">
      <c r="B108" s="137">
        <v>44354</v>
      </c>
      <c r="F108" s="259"/>
    </row>
    <row r="109" spans="2:6" x14ac:dyDescent="0.2">
      <c r="B109" s="137">
        <v>44355</v>
      </c>
      <c r="F109" s="259"/>
    </row>
    <row r="110" spans="2:6" x14ac:dyDescent="0.2">
      <c r="B110" s="137">
        <v>44356</v>
      </c>
      <c r="F110" s="259"/>
    </row>
    <row r="111" spans="2:6" x14ac:dyDescent="0.2">
      <c r="B111" s="137">
        <v>44357</v>
      </c>
      <c r="F111" s="259"/>
    </row>
    <row r="112" spans="2:6" x14ac:dyDescent="0.2">
      <c r="B112" s="137">
        <v>44358</v>
      </c>
      <c r="F112" s="259"/>
    </row>
    <row r="113" spans="2:6" x14ac:dyDescent="0.2">
      <c r="B113" s="137">
        <v>44362</v>
      </c>
      <c r="F113" s="259"/>
    </row>
    <row r="114" spans="2:6" x14ac:dyDescent="0.2">
      <c r="B114" s="137">
        <v>44363</v>
      </c>
      <c r="F114" s="259"/>
    </row>
    <row r="115" spans="2:6" x14ac:dyDescent="0.2">
      <c r="B115" s="137">
        <v>44364</v>
      </c>
      <c r="F115" s="259"/>
    </row>
    <row r="116" spans="2:6" x14ac:dyDescent="0.2">
      <c r="B116" s="137">
        <v>44365</v>
      </c>
      <c r="F116" s="259"/>
    </row>
    <row r="117" spans="2:6" x14ac:dyDescent="0.2">
      <c r="B117" s="137">
        <v>44368</v>
      </c>
      <c r="F117" s="259"/>
    </row>
    <row r="118" spans="2:6" x14ac:dyDescent="0.2">
      <c r="B118" s="137">
        <v>44369</v>
      </c>
      <c r="F118" s="259"/>
    </row>
    <row r="119" spans="2:6" x14ac:dyDescent="0.2">
      <c r="B119" s="137">
        <v>44370</v>
      </c>
      <c r="F119" s="259"/>
    </row>
    <row r="120" spans="2:6" x14ac:dyDescent="0.2">
      <c r="B120" s="137">
        <v>44371</v>
      </c>
      <c r="F120" s="259"/>
    </row>
    <row r="121" spans="2:6" x14ac:dyDescent="0.2">
      <c r="B121" s="137">
        <v>44372</v>
      </c>
      <c r="F121" s="259"/>
    </row>
    <row r="122" spans="2:6" x14ac:dyDescent="0.2">
      <c r="B122" s="137">
        <v>44375</v>
      </c>
      <c r="F122" s="259"/>
    </row>
    <row r="123" spans="2:6" x14ac:dyDescent="0.2">
      <c r="B123" s="137">
        <v>44376</v>
      </c>
      <c r="F123" s="259"/>
    </row>
    <row r="124" spans="2:6" x14ac:dyDescent="0.2">
      <c r="B124" s="137">
        <v>44377</v>
      </c>
      <c r="F124" s="259"/>
    </row>
    <row r="125" spans="2:6" x14ac:dyDescent="0.2">
      <c r="B125" s="137">
        <v>44378</v>
      </c>
      <c r="F125" s="259"/>
    </row>
    <row r="126" spans="2:6" x14ac:dyDescent="0.2">
      <c r="B126" s="137">
        <v>44379</v>
      </c>
      <c r="F126" s="259"/>
    </row>
    <row r="127" spans="2:6" x14ac:dyDescent="0.2">
      <c r="B127" s="137">
        <v>44382</v>
      </c>
      <c r="F127" s="259"/>
    </row>
    <row r="128" spans="2:6" x14ac:dyDescent="0.2">
      <c r="B128" s="137">
        <v>44383</v>
      </c>
      <c r="F128" s="259"/>
    </row>
    <row r="129" spans="2:6" x14ac:dyDescent="0.2">
      <c r="B129" s="137">
        <v>44384</v>
      </c>
      <c r="F129" s="259"/>
    </row>
    <row r="130" spans="2:6" x14ac:dyDescent="0.2">
      <c r="B130" s="137">
        <v>44385</v>
      </c>
      <c r="F130" s="259"/>
    </row>
    <row r="131" spans="2:6" x14ac:dyDescent="0.2">
      <c r="B131" s="137">
        <v>44386</v>
      </c>
      <c r="F131" s="259"/>
    </row>
    <row r="132" spans="2:6" x14ac:dyDescent="0.2">
      <c r="B132" s="137">
        <v>44389</v>
      </c>
      <c r="F132" s="259"/>
    </row>
    <row r="133" spans="2:6" x14ac:dyDescent="0.2">
      <c r="B133" s="137">
        <v>44390</v>
      </c>
      <c r="F133" s="259"/>
    </row>
    <row r="134" spans="2:6" x14ac:dyDescent="0.2">
      <c r="B134" s="137">
        <v>44391</v>
      </c>
      <c r="F134" s="259"/>
    </row>
    <row r="135" spans="2:6" x14ac:dyDescent="0.2">
      <c r="B135" s="137">
        <v>44392</v>
      </c>
      <c r="F135" s="259"/>
    </row>
    <row r="136" spans="2:6" x14ac:dyDescent="0.2">
      <c r="B136" s="137">
        <v>44393</v>
      </c>
      <c r="F136" s="259"/>
    </row>
    <row r="137" spans="2:6" x14ac:dyDescent="0.2">
      <c r="B137" s="137">
        <v>44396</v>
      </c>
      <c r="F137" s="259"/>
    </row>
    <row r="138" spans="2:6" x14ac:dyDescent="0.2">
      <c r="B138" s="137">
        <v>44399</v>
      </c>
      <c r="F138" s="259"/>
    </row>
    <row r="139" spans="2:6" x14ac:dyDescent="0.2">
      <c r="B139" s="137">
        <v>44400</v>
      </c>
      <c r="F139" s="259"/>
    </row>
    <row r="140" spans="2:6" x14ac:dyDescent="0.2">
      <c r="B140" s="137">
        <v>44403</v>
      </c>
      <c r="F140" s="259"/>
    </row>
    <row r="141" spans="2:6" x14ac:dyDescent="0.2">
      <c r="B141" s="137">
        <v>44404</v>
      </c>
      <c r="F141" s="259"/>
    </row>
    <row r="142" spans="2:6" x14ac:dyDescent="0.2">
      <c r="B142" s="137">
        <v>44405</v>
      </c>
      <c r="F142" s="259"/>
    </row>
    <row r="143" spans="2:6" x14ac:dyDescent="0.2">
      <c r="B143" s="137">
        <v>44406</v>
      </c>
      <c r="F143" s="259"/>
    </row>
    <row r="144" spans="2:6" x14ac:dyDescent="0.2">
      <c r="B144" s="137">
        <v>44407</v>
      </c>
      <c r="F144" s="259"/>
    </row>
    <row r="145" spans="2:6" x14ac:dyDescent="0.2">
      <c r="B145" s="137">
        <v>44410</v>
      </c>
      <c r="F145" s="259"/>
    </row>
    <row r="146" spans="2:6" x14ac:dyDescent="0.2">
      <c r="B146" s="137">
        <v>44411</v>
      </c>
      <c r="F146" s="259"/>
    </row>
    <row r="147" spans="2:6" x14ac:dyDescent="0.2">
      <c r="B147" s="137">
        <v>44412</v>
      </c>
      <c r="F147" s="259"/>
    </row>
    <row r="148" spans="2:6" x14ac:dyDescent="0.2">
      <c r="B148" s="137">
        <v>44413</v>
      </c>
      <c r="F148" s="259"/>
    </row>
    <row r="149" spans="2:6" x14ac:dyDescent="0.2">
      <c r="B149" s="137">
        <v>44414</v>
      </c>
      <c r="F149" s="259"/>
    </row>
    <row r="150" spans="2:6" x14ac:dyDescent="0.2">
      <c r="B150" s="137">
        <v>44417</v>
      </c>
      <c r="F150" s="259"/>
    </row>
    <row r="151" spans="2:6" x14ac:dyDescent="0.2">
      <c r="B151" s="137">
        <v>44418</v>
      </c>
      <c r="F151" s="259"/>
    </row>
    <row r="152" spans="2:6" x14ac:dyDescent="0.2">
      <c r="B152" s="137">
        <v>44419</v>
      </c>
      <c r="F152" s="259"/>
    </row>
    <row r="153" spans="2:6" x14ac:dyDescent="0.2">
      <c r="B153" s="137">
        <v>44420</v>
      </c>
      <c r="F153" s="259"/>
    </row>
    <row r="154" spans="2:6" x14ac:dyDescent="0.2">
      <c r="B154" s="137">
        <v>44421</v>
      </c>
      <c r="F154" s="259"/>
    </row>
    <row r="155" spans="2:6" x14ac:dyDescent="0.2">
      <c r="B155" s="137">
        <v>44424</v>
      </c>
      <c r="F155" s="259"/>
    </row>
    <row r="156" spans="2:6" x14ac:dyDescent="0.2">
      <c r="B156" s="137">
        <v>44425</v>
      </c>
      <c r="F156" s="259"/>
    </row>
    <row r="157" spans="2:6" x14ac:dyDescent="0.2">
      <c r="B157" s="137">
        <v>44426</v>
      </c>
      <c r="F157" s="259"/>
    </row>
    <row r="158" spans="2:6" x14ac:dyDescent="0.2">
      <c r="B158" s="137">
        <v>44427</v>
      </c>
      <c r="F158" s="259"/>
    </row>
    <row r="159" spans="2:6" x14ac:dyDescent="0.2">
      <c r="B159" s="137">
        <v>44428</v>
      </c>
      <c r="F159" s="259"/>
    </row>
    <row r="160" spans="2:6" x14ac:dyDescent="0.2">
      <c r="B160" s="137">
        <v>44431</v>
      </c>
      <c r="F160" s="259"/>
    </row>
    <row r="161" spans="2:6" x14ac:dyDescent="0.2">
      <c r="B161" s="137">
        <v>44432</v>
      </c>
      <c r="F161" s="259"/>
    </row>
    <row r="162" spans="2:6" x14ac:dyDescent="0.2">
      <c r="B162" s="137">
        <v>44433</v>
      </c>
      <c r="F162" s="259"/>
    </row>
    <row r="163" spans="2:6" x14ac:dyDescent="0.2">
      <c r="B163" s="137">
        <v>44434</v>
      </c>
      <c r="F163" s="259"/>
    </row>
    <row r="164" spans="2:6" x14ac:dyDescent="0.2">
      <c r="B164" s="137">
        <v>44435</v>
      </c>
      <c r="F164" s="259"/>
    </row>
    <row r="165" spans="2:6" x14ac:dyDescent="0.2">
      <c r="B165" s="137">
        <v>44438</v>
      </c>
      <c r="F165" s="259"/>
    </row>
    <row r="166" spans="2:6" x14ac:dyDescent="0.2">
      <c r="B166" s="137">
        <v>44439</v>
      </c>
      <c r="F166" s="259"/>
    </row>
    <row r="167" spans="2:6" x14ac:dyDescent="0.2">
      <c r="B167" s="137">
        <v>44440</v>
      </c>
      <c r="F167" s="259"/>
    </row>
    <row r="168" spans="2:6" x14ac:dyDescent="0.2">
      <c r="B168" s="137">
        <v>44441</v>
      </c>
      <c r="F168" s="259"/>
    </row>
    <row r="169" spans="2:6" x14ac:dyDescent="0.2">
      <c r="B169" s="137">
        <v>44442</v>
      </c>
      <c r="F169" s="259"/>
    </row>
    <row r="170" spans="2:6" x14ac:dyDescent="0.2">
      <c r="B170" s="137">
        <v>44445</v>
      </c>
      <c r="F170" s="259"/>
    </row>
    <row r="171" spans="2:6" x14ac:dyDescent="0.2">
      <c r="B171" s="137">
        <v>44446</v>
      </c>
      <c r="F171" s="259"/>
    </row>
    <row r="172" spans="2:6" x14ac:dyDescent="0.2">
      <c r="B172" s="137">
        <v>44447</v>
      </c>
      <c r="F172" s="259"/>
    </row>
    <row r="173" spans="2:6" x14ac:dyDescent="0.2">
      <c r="B173" s="137">
        <v>44448</v>
      </c>
      <c r="F173" s="259"/>
    </row>
    <row r="174" spans="2:6" x14ac:dyDescent="0.2">
      <c r="B174" s="137">
        <v>44449</v>
      </c>
      <c r="F174" s="259"/>
    </row>
    <row r="175" spans="2:6" x14ac:dyDescent="0.2">
      <c r="B175" s="137">
        <v>44452</v>
      </c>
      <c r="F175" s="259"/>
    </row>
    <row r="176" spans="2:6" x14ac:dyDescent="0.2">
      <c r="B176" s="137">
        <v>44453</v>
      </c>
      <c r="F176" s="259"/>
    </row>
    <row r="177" spans="2:6" x14ac:dyDescent="0.2">
      <c r="B177" s="137">
        <v>44454</v>
      </c>
      <c r="F177" s="259"/>
    </row>
    <row r="178" spans="2:6" x14ac:dyDescent="0.2">
      <c r="B178" s="137">
        <v>44455</v>
      </c>
      <c r="F178" s="259"/>
    </row>
    <row r="179" spans="2:6" x14ac:dyDescent="0.2">
      <c r="B179" s="137">
        <v>44456</v>
      </c>
      <c r="F179" s="259"/>
    </row>
    <row r="180" spans="2:6" x14ac:dyDescent="0.2">
      <c r="B180" s="137">
        <v>44459</v>
      </c>
      <c r="F180" s="259"/>
    </row>
    <row r="181" spans="2:6" x14ac:dyDescent="0.2">
      <c r="B181" s="137">
        <v>44460</v>
      </c>
      <c r="F181" s="259"/>
    </row>
    <row r="182" spans="2:6" x14ac:dyDescent="0.2">
      <c r="B182" s="137">
        <v>44461</v>
      </c>
      <c r="F182" s="259"/>
    </row>
    <row r="183" spans="2:6" x14ac:dyDescent="0.2">
      <c r="B183" s="137">
        <v>44462</v>
      </c>
      <c r="F183" s="259"/>
    </row>
    <row r="184" spans="2:6" x14ac:dyDescent="0.2">
      <c r="B184" s="137">
        <v>44463</v>
      </c>
      <c r="F184" s="259"/>
    </row>
    <row r="185" spans="2:6" x14ac:dyDescent="0.2">
      <c r="B185" s="137">
        <v>44466</v>
      </c>
      <c r="F185" s="259"/>
    </row>
    <row r="186" spans="2:6" x14ac:dyDescent="0.2">
      <c r="B186" s="137">
        <v>44467</v>
      </c>
      <c r="F186" s="259"/>
    </row>
    <row r="187" spans="2:6" x14ac:dyDescent="0.2">
      <c r="B187" s="137">
        <v>44468</v>
      </c>
      <c r="F187" s="259"/>
    </row>
    <row r="188" spans="2:6" x14ac:dyDescent="0.2">
      <c r="B188" s="137">
        <v>44469</v>
      </c>
      <c r="F188" s="259"/>
    </row>
    <row r="189" spans="2:6" x14ac:dyDescent="0.2">
      <c r="B189" s="137">
        <v>44473</v>
      </c>
      <c r="F189" s="259"/>
    </row>
    <row r="190" spans="2:6" x14ac:dyDescent="0.2">
      <c r="B190" s="137">
        <v>44474</v>
      </c>
      <c r="F190" s="259"/>
    </row>
    <row r="191" spans="2:6" x14ac:dyDescent="0.2">
      <c r="B191" s="137">
        <v>44475</v>
      </c>
      <c r="F191" s="259"/>
    </row>
    <row r="192" spans="2:6" x14ac:dyDescent="0.2">
      <c r="B192" s="137">
        <v>44476</v>
      </c>
      <c r="F192" s="259"/>
    </row>
    <row r="193" spans="2:6" x14ac:dyDescent="0.2">
      <c r="B193" s="137">
        <v>44477</v>
      </c>
      <c r="F193" s="259"/>
    </row>
    <row r="194" spans="2:6" x14ac:dyDescent="0.2">
      <c r="B194" s="137">
        <v>44480</v>
      </c>
      <c r="F194" s="259"/>
    </row>
    <row r="195" spans="2:6" x14ac:dyDescent="0.2">
      <c r="B195" s="137">
        <v>44481</v>
      </c>
      <c r="F195" s="259"/>
    </row>
    <row r="196" spans="2:6" x14ac:dyDescent="0.2">
      <c r="B196" s="137">
        <v>44482</v>
      </c>
      <c r="F196" s="259"/>
    </row>
    <row r="197" spans="2:6" x14ac:dyDescent="0.2">
      <c r="B197" s="137">
        <v>44483</v>
      </c>
      <c r="F197" s="259"/>
    </row>
    <row r="198" spans="2:6" x14ac:dyDescent="0.2">
      <c r="B198" s="137">
        <v>44484</v>
      </c>
      <c r="F198" s="259"/>
    </row>
    <row r="199" spans="2:6" x14ac:dyDescent="0.2">
      <c r="B199" s="137">
        <v>44487</v>
      </c>
      <c r="F199" s="259"/>
    </row>
    <row r="200" spans="2:6" x14ac:dyDescent="0.2">
      <c r="B200" s="137">
        <v>44489</v>
      </c>
      <c r="F200" s="259"/>
    </row>
    <row r="201" spans="2:6" x14ac:dyDescent="0.2">
      <c r="B201" s="137">
        <v>44490</v>
      </c>
      <c r="F201" s="259"/>
    </row>
    <row r="202" spans="2:6" x14ac:dyDescent="0.2">
      <c r="B202" s="137">
        <v>44491</v>
      </c>
      <c r="F202" s="259"/>
    </row>
    <row r="203" spans="2:6" x14ac:dyDescent="0.2">
      <c r="B203" s="137">
        <v>44494</v>
      </c>
      <c r="F203" s="259"/>
    </row>
    <row r="204" spans="2:6" x14ac:dyDescent="0.2">
      <c r="B204" s="137">
        <v>44495</v>
      </c>
      <c r="F204" s="259"/>
    </row>
    <row r="205" spans="2:6" x14ac:dyDescent="0.2">
      <c r="B205" s="137">
        <v>44496</v>
      </c>
      <c r="F205" s="259"/>
    </row>
    <row r="206" spans="2:6" x14ac:dyDescent="0.2">
      <c r="B206" s="137">
        <v>44497</v>
      </c>
      <c r="F206" s="259"/>
    </row>
    <row r="207" spans="2:6" x14ac:dyDescent="0.2">
      <c r="B207" s="137">
        <v>44498</v>
      </c>
      <c r="F207" s="259"/>
    </row>
    <row r="208" spans="2:6" x14ac:dyDescent="0.2">
      <c r="B208" s="137">
        <v>44501</v>
      </c>
      <c r="F208" s="259"/>
    </row>
    <row r="209" spans="2:6" x14ac:dyDescent="0.2">
      <c r="B209" s="137">
        <v>44502</v>
      </c>
      <c r="F209" s="259"/>
    </row>
    <row r="210" spans="2:6" x14ac:dyDescent="0.2">
      <c r="B210" s="137">
        <v>44503</v>
      </c>
      <c r="F210" s="259"/>
    </row>
    <row r="211" spans="2:6" x14ac:dyDescent="0.2">
      <c r="B211" s="137">
        <v>44504</v>
      </c>
      <c r="F211" s="259"/>
    </row>
    <row r="212" spans="2:6" x14ac:dyDescent="0.2">
      <c r="B212" s="137">
        <v>44505</v>
      </c>
      <c r="F212" s="259"/>
    </row>
    <row r="213" spans="2:6" x14ac:dyDescent="0.2">
      <c r="B213" s="137">
        <v>44508</v>
      </c>
      <c r="F213" s="259"/>
    </row>
    <row r="214" spans="2:6" x14ac:dyDescent="0.2">
      <c r="B214" s="137">
        <v>44509</v>
      </c>
      <c r="F214" s="259"/>
    </row>
    <row r="215" spans="2:6" x14ac:dyDescent="0.2">
      <c r="B215" s="137">
        <v>44510</v>
      </c>
      <c r="F215" s="259"/>
    </row>
    <row r="216" spans="2:6" x14ac:dyDescent="0.2">
      <c r="B216" s="137">
        <v>44511</v>
      </c>
      <c r="F216" s="259"/>
    </row>
    <row r="217" spans="2:6" x14ac:dyDescent="0.2">
      <c r="B217" s="137">
        <v>44512</v>
      </c>
      <c r="F217" s="259"/>
    </row>
    <row r="218" spans="2:6" x14ac:dyDescent="0.2">
      <c r="B218" s="137">
        <v>44515</v>
      </c>
      <c r="F218" s="259"/>
    </row>
    <row r="219" spans="2:6" x14ac:dyDescent="0.2">
      <c r="B219" s="137">
        <v>44516</v>
      </c>
      <c r="F219" s="259"/>
    </row>
    <row r="220" spans="2:6" x14ac:dyDescent="0.2">
      <c r="B220" s="137">
        <v>44517</v>
      </c>
      <c r="F220" s="259"/>
    </row>
    <row r="221" spans="2:6" x14ac:dyDescent="0.2">
      <c r="B221" s="137">
        <v>44518</v>
      </c>
      <c r="F221" s="259"/>
    </row>
    <row r="222" spans="2:6" x14ac:dyDescent="0.2">
      <c r="B222" s="137">
        <v>44519</v>
      </c>
      <c r="F222" s="259"/>
    </row>
    <row r="223" spans="2:6" x14ac:dyDescent="0.2">
      <c r="B223" s="137">
        <v>44522</v>
      </c>
      <c r="C223" s="261">
        <v>748.62</v>
      </c>
      <c r="F223" s="259"/>
    </row>
    <row r="224" spans="2:6" x14ac:dyDescent="0.2">
      <c r="B224" s="137">
        <v>44523</v>
      </c>
      <c r="C224" s="261">
        <v>745.23</v>
      </c>
      <c r="F224" s="259"/>
    </row>
    <row r="225" spans="2:6" x14ac:dyDescent="0.2">
      <c r="B225" s="137">
        <v>44524</v>
      </c>
      <c r="C225" s="261">
        <v>740.45</v>
      </c>
      <c r="F225" s="259"/>
    </row>
    <row r="226" spans="2:6" x14ac:dyDescent="0.2">
      <c r="B226" s="137">
        <v>44525</v>
      </c>
      <c r="C226" s="261">
        <v>744.9</v>
      </c>
      <c r="F226" s="259"/>
    </row>
    <row r="227" spans="2:6" x14ac:dyDescent="0.2">
      <c r="B227" s="137">
        <v>44526</v>
      </c>
      <c r="C227" s="261">
        <v>744.9</v>
      </c>
      <c r="F227" s="259"/>
    </row>
    <row r="228" spans="2:6" x14ac:dyDescent="0.2">
      <c r="B228" s="137">
        <v>44529</v>
      </c>
      <c r="C228" s="261">
        <v>746.13</v>
      </c>
      <c r="F228" s="259"/>
    </row>
    <row r="229" spans="2:6" x14ac:dyDescent="0.2">
      <c r="B229" s="137">
        <v>44530</v>
      </c>
      <c r="C229" s="261">
        <v>744.48</v>
      </c>
      <c r="F229" s="259"/>
    </row>
    <row r="230" spans="2:6" x14ac:dyDescent="0.2">
      <c r="B230" s="137">
        <v>44531</v>
      </c>
      <c r="C230" s="261">
        <v>744.12</v>
      </c>
      <c r="F230" s="259"/>
    </row>
    <row r="231" spans="2:6" x14ac:dyDescent="0.2">
      <c r="B231" s="137">
        <v>44532</v>
      </c>
      <c r="C231" s="261">
        <v>744.12</v>
      </c>
      <c r="F231" s="259"/>
    </row>
    <row r="232" spans="2:6" x14ac:dyDescent="0.2">
      <c r="B232" s="137">
        <v>44533</v>
      </c>
      <c r="C232" s="261">
        <v>745.44</v>
      </c>
      <c r="F232" s="259"/>
    </row>
    <row r="233" spans="2:6" x14ac:dyDescent="0.2">
      <c r="B233" s="137">
        <v>44536</v>
      </c>
      <c r="C233" s="261">
        <v>745.44</v>
      </c>
      <c r="F233" s="259"/>
    </row>
    <row r="234" spans="2:6" x14ac:dyDescent="0.2">
      <c r="B234" s="137">
        <v>44537</v>
      </c>
      <c r="C234" s="261">
        <v>731.62</v>
      </c>
      <c r="F234" s="259"/>
    </row>
    <row r="235" spans="2:6" x14ac:dyDescent="0.2">
      <c r="B235" s="137">
        <v>44538</v>
      </c>
      <c r="C235" s="261">
        <v>729.82</v>
      </c>
      <c r="F235" s="259"/>
    </row>
    <row r="236" spans="2:6" x14ac:dyDescent="0.2">
      <c r="B236" s="137">
        <v>44539</v>
      </c>
      <c r="C236" s="261">
        <v>736.41</v>
      </c>
      <c r="F236" s="259"/>
    </row>
    <row r="237" spans="2:6" x14ac:dyDescent="0.2">
      <c r="B237" s="137">
        <v>44540</v>
      </c>
      <c r="C237" s="261">
        <v>732.15</v>
      </c>
      <c r="F237" s="259"/>
    </row>
    <row r="238" spans="2:6" x14ac:dyDescent="0.2">
      <c r="B238" s="137">
        <v>44543</v>
      </c>
      <c r="C238" s="261">
        <v>732.15</v>
      </c>
      <c r="F238" s="259"/>
    </row>
    <row r="239" spans="2:6" x14ac:dyDescent="0.2">
      <c r="B239" s="137">
        <v>44544</v>
      </c>
      <c r="C239" s="261">
        <v>732.03</v>
      </c>
      <c r="F239" s="259"/>
    </row>
    <row r="240" spans="2:6" x14ac:dyDescent="0.2">
      <c r="B240" s="137">
        <v>44545</v>
      </c>
      <c r="C240" s="261">
        <v>729.26</v>
      </c>
      <c r="F240" s="259"/>
    </row>
    <row r="241" spans="2:6" x14ac:dyDescent="0.2">
      <c r="B241" s="137">
        <v>44546</v>
      </c>
      <c r="C241" s="261">
        <v>739.9</v>
      </c>
      <c r="F241" s="259"/>
    </row>
    <row r="242" spans="2:6" x14ac:dyDescent="0.2">
      <c r="B242" s="137">
        <v>44547</v>
      </c>
      <c r="C242" s="261">
        <v>739.9</v>
      </c>
      <c r="F242" s="259"/>
    </row>
    <row r="243" spans="2:6" x14ac:dyDescent="0.2">
      <c r="B243" s="137">
        <v>44550</v>
      </c>
      <c r="C243" s="261">
        <v>738.74</v>
      </c>
      <c r="F243" s="259"/>
    </row>
    <row r="244" spans="2:6" x14ac:dyDescent="0.2">
      <c r="B244" s="137">
        <v>44551</v>
      </c>
      <c r="C244" s="261">
        <v>737.66</v>
      </c>
      <c r="F244" s="259"/>
    </row>
    <row r="245" spans="2:6" x14ac:dyDescent="0.2">
      <c r="B245" s="137">
        <v>44552</v>
      </c>
      <c r="C245" s="261">
        <v>736.83</v>
      </c>
      <c r="F245" s="259"/>
    </row>
    <row r="246" spans="2:6" x14ac:dyDescent="0.2">
      <c r="B246" s="137">
        <v>44553</v>
      </c>
      <c r="C246" s="261">
        <v>736.54</v>
      </c>
      <c r="F246" s="259"/>
    </row>
    <row r="247" spans="2:6" x14ac:dyDescent="0.2">
      <c r="B247" s="137">
        <v>44554</v>
      </c>
      <c r="C247" s="261">
        <v>734.82</v>
      </c>
      <c r="F247" s="259"/>
    </row>
    <row r="248" spans="2:6" x14ac:dyDescent="0.2">
      <c r="B248" s="137">
        <v>44559</v>
      </c>
      <c r="F248" s="259"/>
    </row>
    <row r="249" spans="2:6" x14ac:dyDescent="0.2">
      <c r="B249" s="137">
        <v>44560</v>
      </c>
      <c r="F249" s="259"/>
    </row>
    <row r="250" spans="2:6" x14ac:dyDescent="0.2">
      <c r="B250" s="137">
        <v>44561</v>
      </c>
      <c r="C250" s="261">
        <v>742.85</v>
      </c>
      <c r="F250" s="259"/>
    </row>
    <row r="251" spans="2:6" x14ac:dyDescent="0.2">
      <c r="B251" s="137">
        <v>44565</v>
      </c>
      <c r="C251" s="261">
        <v>747.28</v>
      </c>
      <c r="F251" s="259"/>
    </row>
    <row r="252" spans="2:6" x14ac:dyDescent="0.2">
      <c r="B252" s="137">
        <v>44566</v>
      </c>
      <c r="C252" s="261">
        <v>747.58</v>
      </c>
      <c r="F252" s="259"/>
    </row>
    <row r="253" spans="2:6" x14ac:dyDescent="0.2">
      <c r="B253" s="137">
        <v>44567</v>
      </c>
      <c r="C253" s="261">
        <v>746.03</v>
      </c>
      <c r="F253" s="259"/>
    </row>
    <row r="254" spans="2:6" x14ac:dyDescent="0.2">
      <c r="B254" s="137">
        <v>44568</v>
      </c>
      <c r="C254" s="261">
        <v>746.03</v>
      </c>
      <c r="F254" s="259"/>
    </row>
    <row r="255" spans="2:6" x14ac:dyDescent="0.2">
      <c r="B255" s="137">
        <v>44571</v>
      </c>
      <c r="C255" s="261">
        <v>751.14</v>
      </c>
      <c r="F255" s="259"/>
    </row>
    <row r="256" spans="2:6" x14ac:dyDescent="0.2">
      <c r="B256" s="137">
        <v>44572</v>
      </c>
      <c r="C256" s="261">
        <v>751.14</v>
      </c>
      <c r="F256" s="259"/>
    </row>
    <row r="257" spans="2:6" x14ac:dyDescent="0.2">
      <c r="B257" s="137">
        <v>44573</v>
      </c>
      <c r="C257" s="261">
        <v>745.23</v>
      </c>
      <c r="F257" s="259"/>
    </row>
    <row r="258" spans="2:6" x14ac:dyDescent="0.2">
      <c r="B258" s="137">
        <v>44574</v>
      </c>
      <c r="C258" s="261">
        <v>748.16</v>
      </c>
      <c r="F258" s="259"/>
    </row>
    <row r="259" spans="2:6" x14ac:dyDescent="0.2">
      <c r="B259" s="137">
        <v>44575</v>
      </c>
      <c r="C259" s="261">
        <v>750.02</v>
      </c>
      <c r="F259" s="259"/>
    </row>
    <row r="260" spans="2:6" x14ac:dyDescent="0.2">
      <c r="B260" s="137">
        <v>44578</v>
      </c>
      <c r="C260" s="261">
        <v>750.37</v>
      </c>
      <c r="F260" s="259"/>
    </row>
    <row r="261" spans="2:6" x14ac:dyDescent="0.2">
      <c r="B261" s="137">
        <v>44579</v>
      </c>
      <c r="C261" s="261">
        <v>747.61</v>
      </c>
      <c r="F261" s="259"/>
    </row>
    <row r="262" spans="2:6" x14ac:dyDescent="0.2">
      <c r="B262" s="137">
        <v>44580</v>
      </c>
      <c r="C262" s="261">
        <v>747.61</v>
      </c>
      <c r="F262" s="259"/>
    </row>
    <row r="263" spans="2:6" x14ac:dyDescent="0.2">
      <c r="B263" s="137">
        <v>44581</v>
      </c>
      <c r="C263" s="261">
        <v>747.61</v>
      </c>
      <c r="F263" s="259"/>
    </row>
    <row r="264" spans="2:6" x14ac:dyDescent="0.2">
      <c r="B264" s="137">
        <v>44582</v>
      </c>
      <c r="C264" s="261">
        <v>744.54</v>
      </c>
      <c r="F264" s="259"/>
    </row>
    <row r="265" spans="2:6" x14ac:dyDescent="0.2">
      <c r="B265" s="137">
        <v>44585</v>
      </c>
      <c r="C265" s="261">
        <v>734.83</v>
      </c>
      <c r="F265" s="259"/>
    </row>
    <row r="266" spans="2:6" x14ac:dyDescent="0.2">
      <c r="B266" s="137">
        <v>44586</v>
      </c>
      <c r="C266" s="261">
        <v>734.81</v>
      </c>
      <c r="F266" s="259"/>
    </row>
    <row r="267" spans="2:6" x14ac:dyDescent="0.2">
      <c r="B267" s="137">
        <v>44587</v>
      </c>
      <c r="C267" s="261">
        <v>744.17</v>
      </c>
      <c r="F267" s="259"/>
    </row>
    <row r="268" spans="2:6" x14ac:dyDescent="0.2">
      <c r="B268" s="137">
        <v>44588</v>
      </c>
      <c r="C268" s="261">
        <v>746.65</v>
      </c>
      <c r="F268" s="259"/>
    </row>
    <row r="269" spans="2:6" x14ac:dyDescent="0.2">
      <c r="B269" s="137">
        <v>44589</v>
      </c>
      <c r="C269" s="261">
        <v>745.82</v>
      </c>
      <c r="F269" s="259"/>
    </row>
    <row r="270" spans="2:6" x14ac:dyDescent="0.2">
      <c r="B270" s="137">
        <v>44592</v>
      </c>
      <c r="C270" s="261">
        <v>744.04</v>
      </c>
      <c r="F270" s="259"/>
    </row>
    <row r="271" spans="2:6" x14ac:dyDescent="0.2">
      <c r="B271" s="137">
        <v>44593</v>
      </c>
      <c r="C271" s="261">
        <v>743.92</v>
      </c>
      <c r="F271" s="259"/>
    </row>
    <row r="272" spans="2:6" x14ac:dyDescent="0.2">
      <c r="B272" s="137">
        <v>44594</v>
      </c>
      <c r="C272" s="261">
        <v>744.03</v>
      </c>
      <c r="F272" s="259"/>
    </row>
    <row r="273" spans="2:7" x14ac:dyDescent="0.2">
      <c r="B273" s="137">
        <v>44595</v>
      </c>
      <c r="C273" s="261">
        <v>742.36</v>
      </c>
      <c r="F273" s="259"/>
    </row>
    <row r="274" spans="2:7" x14ac:dyDescent="0.2">
      <c r="B274" s="137">
        <v>44596</v>
      </c>
      <c r="C274" s="261">
        <v>742</v>
      </c>
      <c r="F274" s="259"/>
    </row>
    <row r="275" spans="2:7" x14ac:dyDescent="0.2">
      <c r="B275" s="137">
        <v>44599</v>
      </c>
      <c r="C275" s="261">
        <v>737.65</v>
      </c>
      <c r="F275" s="260"/>
    </row>
    <row r="276" spans="2:7" x14ac:dyDescent="0.2">
      <c r="B276" s="137">
        <v>44600</v>
      </c>
      <c r="C276" s="261">
        <v>749.26</v>
      </c>
      <c r="F276" s="260"/>
    </row>
    <row r="277" spans="2:7" x14ac:dyDescent="0.2">
      <c r="B277" s="137">
        <v>44601</v>
      </c>
      <c r="C277" s="261">
        <v>760.23</v>
      </c>
      <c r="F277" s="260"/>
    </row>
    <row r="278" spans="2:7" x14ac:dyDescent="0.2">
      <c r="B278" s="137">
        <v>44602</v>
      </c>
      <c r="C278" s="261">
        <v>751.91</v>
      </c>
      <c r="F278" s="260"/>
    </row>
    <row r="279" spans="2:7" x14ac:dyDescent="0.2">
      <c r="B279" s="137">
        <v>44603</v>
      </c>
      <c r="C279" s="261">
        <v>751.43</v>
      </c>
      <c r="F279" s="260"/>
    </row>
    <row r="280" spans="2:7" x14ac:dyDescent="0.2">
      <c r="B280" s="137">
        <v>44606</v>
      </c>
      <c r="C280" s="261">
        <v>751.96</v>
      </c>
      <c r="E280" s="260">
        <v>1.7190000000000001</v>
      </c>
      <c r="F280" s="261">
        <v>9.0290099999999995</v>
      </c>
      <c r="G280" s="259">
        <v>14</v>
      </c>
    </row>
    <row r="281" spans="2:7" x14ac:dyDescent="0.2">
      <c r="B281" s="137">
        <v>44607</v>
      </c>
      <c r="C281" s="261">
        <v>751.92</v>
      </c>
      <c r="E281" s="260">
        <v>0.258268</v>
      </c>
      <c r="F281" s="261">
        <v>3.0587787999999998</v>
      </c>
      <c r="G281" s="259">
        <v>6</v>
      </c>
    </row>
    <row r="282" spans="2:7" x14ac:dyDescent="0.2">
      <c r="B282" s="137">
        <v>44608</v>
      </c>
      <c r="C282" s="261">
        <v>736.15</v>
      </c>
      <c r="E282" s="260">
        <v>1.3085929999999999</v>
      </c>
      <c r="F282" s="261">
        <v>15.377545</v>
      </c>
      <c r="G282" s="259">
        <v>17</v>
      </c>
    </row>
    <row r="283" spans="2:7" x14ac:dyDescent="0.2">
      <c r="B283" s="137">
        <v>44609</v>
      </c>
      <c r="C283" s="261">
        <v>734.61</v>
      </c>
      <c r="E283" s="260">
        <v>0.53791</v>
      </c>
      <c r="F283" s="261">
        <v>7.4083920000000001</v>
      </c>
      <c r="G283" s="259">
        <v>4</v>
      </c>
    </row>
    <row r="284" spans="2:7" x14ac:dyDescent="0.2">
      <c r="B284" s="137">
        <v>44610</v>
      </c>
      <c r="C284" s="261">
        <v>734.62</v>
      </c>
      <c r="E284" s="260">
        <v>0.50279499999999999</v>
      </c>
      <c r="F284" s="261">
        <v>4.5523829999999998</v>
      </c>
      <c r="G284" s="259">
        <v>4</v>
      </c>
    </row>
    <row r="285" spans="2:7" x14ac:dyDescent="0.2">
      <c r="B285" s="137">
        <v>44613</v>
      </c>
      <c r="C285" s="261">
        <v>738.41</v>
      </c>
      <c r="E285" s="260">
        <v>2.3949050000000001</v>
      </c>
      <c r="F285" s="261">
        <v>24.111545100000001</v>
      </c>
      <c r="G285" s="259">
        <v>20</v>
      </c>
    </row>
    <row r="286" spans="2:7" x14ac:dyDescent="0.2">
      <c r="B286" s="137">
        <v>44614</v>
      </c>
      <c r="C286" s="261">
        <v>738.06</v>
      </c>
      <c r="E286" s="260">
        <v>6.7052079999999998</v>
      </c>
      <c r="F286" s="261">
        <v>59.413609399999999</v>
      </c>
      <c r="G286" s="259">
        <v>14</v>
      </c>
    </row>
    <row r="287" spans="2:7" x14ac:dyDescent="0.2">
      <c r="B287" s="137">
        <v>44615</v>
      </c>
      <c r="C287" s="261">
        <v>738.06</v>
      </c>
      <c r="E287" s="260">
        <v>4.0790000000000002E-3</v>
      </c>
      <c r="F287" s="261">
        <v>0.52823130000000007</v>
      </c>
      <c r="G287" s="259">
        <v>8</v>
      </c>
    </row>
    <row r="288" spans="2:7" x14ac:dyDescent="0.2">
      <c r="B288" s="137">
        <v>44616</v>
      </c>
      <c r="C288" s="261">
        <v>730.93</v>
      </c>
      <c r="E288" s="260">
        <v>8.6198449999999998</v>
      </c>
      <c r="F288" s="261">
        <v>92.611348400000011</v>
      </c>
      <c r="G288" s="259">
        <v>19</v>
      </c>
    </row>
    <row r="289" spans="2:7" x14ac:dyDescent="0.2">
      <c r="B289" s="137">
        <v>44617</v>
      </c>
      <c r="C289" s="261">
        <v>730.61</v>
      </c>
      <c r="D289" s="259">
        <v>618.66</v>
      </c>
      <c r="E289" s="260">
        <v>4.7627000000000003E-2</v>
      </c>
      <c r="F289" s="261">
        <v>2.9682567</v>
      </c>
      <c r="G289" s="259">
        <v>9</v>
      </c>
    </row>
    <row r="290" spans="2:7" x14ac:dyDescent="0.2">
      <c r="B290" s="137">
        <v>44620</v>
      </c>
      <c r="C290" s="261">
        <v>729.93</v>
      </c>
      <c r="E290" s="260">
        <v>0.11785</v>
      </c>
      <c r="F290" s="261">
        <v>1.94397383</v>
      </c>
      <c r="G290" s="259">
        <v>7</v>
      </c>
    </row>
    <row r="291" spans="2:7" x14ac:dyDescent="0.2">
      <c r="B291" s="137">
        <v>44621</v>
      </c>
      <c r="C291" s="261">
        <v>725.85</v>
      </c>
      <c r="D291" s="259">
        <v>614.64</v>
      </c>
      <c r="E291" s="260">
        <v>1.6765000000000001</v>
      </c>
      <c r="F291" s="261">
        <v>13.956976750000001</v>
      </c>
      <c r="G291" s="259">
        <v>13</v>
      </c>
    </row>
    <row r="292" spans="2:7" x14ac:dyDescent="0.2">
      <c r="B292" s="137">
        <v>44622</v>
      </c>
      <c r="C292" s="261">
        <v>725.3</v>
      </c>
      <c r="D292" s="259">
        <v>614.16999999999996</v>
      </c>
      <c r="E292" s="260">
        <v>16.857205</v>
      </c>
      <c r="F292" s="261">
        <v>14.884706169999999</v>
      </c>
      <c r="G292" s="259">
        <v>5</v>
      </c>
    </row>
    <row r="293" spans="2:7" x14ac:dyDescent="0.2">
      <c r="B293" s="137">
        <v>44623</v>
      </c>
      <c r="C293" s="261">
        <v>726.28</v>
      </c>
      <c r="D293" s="261">
        <v>615</v>
      </c>
      <c r="E293" s="260">
        <v>15.155898000000001</v>
      </c>
      <c r="F293" s="261">
        <v>8.6125437599999994</v>
      </c>
      <c r="G293" s="259">
        <v>9</v>
      </c>
    </row>
    <row r="294" spans="2:7" x14ac:dyDescent="0.2">
      <c r="B294" s="137">
        <v>44624</v>
      </c>
      <c r="C294" s="261">
        <v>730.61</v>
      </c>
      <c r="D294" s="259">
        <v>618.66</v>
      </c>
      <c r="E294" s="260">
        <v>0.1215</v>
      </c>
      <c r="F294" s="261">
        <v>5.8687500000000004</v>
      </c>
      <c r="G294" s="259">
        <v>4</v>
      </c>
    </row>
    <row r="295" spans="2:7" x14ac:dyDescent="0.2">
      <c r="B295" s="137">
        <v>44627</v>
      </c>
      <c r="C295" s="261">
        <v>727.89</v>
      </c>
      <c r="D295" s="259">
        <v>616.36</v>
      </c>
      <c r="E295" s="260">
        <v>8.4067000000000003E-2</v>
      </c>
      <c r="F295" s="261">
        <v>2.5881459800000002</v>
      </c>
      <c r="G295" s="259">
        <v>5</v>
      </c>
    </row>
    <row r="296" spans="2:7" x14ac:dyDescent="0.2">
      <c r="B296" s="137">
        <v>44628</v>
      </c>
      <c r="C296" s="261">
        <v>733.44</v>
      </c>
      <c r="D296" s="259">
        <v>621.05999999999995</v>
      </c>
      <c r="E296" s="260">
        <v>8.8452000000000003E-2</v>
      </c>
      <c r="F296" s="261">
        <v>9.3065867999999998</v>
      </c>
      <c r="G296" s="259">
        <v>5</v>
      </c>
    </row>
    <row r="297" spans="2:7" x14ac:dyDescent="0.2">
      <c r="B297" s="137">
        <v>44629</v>
      </c>
      <c r="C297" s="261">
        <v>733.3</v>
      </c>
      <c r="D297" s="259">
        <v>620.94000000000005</v>
      </c>
      <c r="E297" s="260">
        <v>0.94687500000000002</v>
      </c>
      <c r="F297" s="261">
        <v>48.49790222</v>
      </c>
      <c r="G297" s="259">
        <v>11</v>
      </c>
    </row>
    <row r="298" spans="2:7" x14ac:dyDescent="0.2">
      <c r="B298" s="137">
        <v>44630</v>
      </c>
      <c r="C298" s="261">
        <v>734.16</v>
      </c>
      <c r="D298" s="259" t="s">
        <v>371</v>
      </c>
      <c r="E298" s="260" t="s">
        <v>368</v>
      </c>
      <c r="F298" s="261" t="s">
        <v>369</v>
      </c>
      <c r="G298" s="259" t="s">
        <v>370</v>
      </c>
    </row>
    <row r="299" spans="2:7" x14ac:dyDescent="0.2">
      <c r="B299" s="137">
        <v>44631</v>
      </c>
      <c r="C299" s="261">
        <v>734.16</v>
      </c>
      <c r="D299" s="259">
        <v>621.66999999999996</v>
      </c>
      <c r="E299" s="260">
        <v>5.0018000000000002</v>
      </c>
      <c r="F299" s="261">
        <v>52.499679999999998</v>
      </c>
      <c r="G299" s="259">
        <v>4</v>
      </c>
    </row>
    <row r="300" spans="2:7" x14ac:dyDescent="0.2">
      <c r="B300" s="137">
        <v>44634</v>
      </c>
      <c r="C300" s="261">
        <v>716.39</v>
      </c>
      <c r="D300" s="259">
        <v>606.62</v>
      </c>
      <c r="E300" s="260">
        <v>0.107515</v>
      </c>
      <c r="F300" s="261">
        <v>7.5236432000000004</v>
      </c>
      <c r="G300" s="259">
        <v>9</v>
      </c>
    </row>
    <row r="301" spans="2:7" x14ac:dyDescent="0.2">
      <c r="B301" s="137">
        <v>44635</v>
      </c>
      <c r="C301" s="261">
        <v>713.06</v>
      </c>
      <c r="D301" s="259">
        <v>603.80999999999995</v>
      </c>
      <c r="E301" s="260">
        <v>2.565153</v>
      </c>
      <c r="F301" s="261">
        <v>44.725542750000002</v>
      </c>
      <c r="G301" s="259">
        <v>18</v>
      </c>
    </row>
    <row r="302" spans="2:7" x14ac:dyDescent="0.2">
      <c r="B302" s="137">
        <v>44636</v>
      </c>
      <c r="C302" s="261" t="s">
        <v>372</v>
      </c>
    </row>
    <row r="303" spans="2:7" x14ac:dyDescent="0.2">
      <c r="B303" s="137">
        <v>44637</v>
      </c>
      <c r="C303" s="261">
        <v>710.19</v>
      </c>
      <c r="D303" s="259">
        <v>601.38</v>
      </c>
      <c r="E303" s="260">
        <v>0.30252899999999999</v>
      </c>
      <c r="F303" s="261">
        <v>12.99367795</v>
      </c>
      <c r="G303" s="259">
        <v>13</v>
      </c>
    </row>
    <row r="304" spans="2:7" x14ac:dyDescent="0.2">
      <c r="B304" s="137">
        <v>44638</v>
      </c>
      <c r="C304" s="261">
        <v>710.19</v>
      </c>
      <c r="D304" s="259">
        <v>601.38</v>
      </c>
      <c r="E304" s="260">
        <v>4.1732570000000004</v>
      </c>
      <c r="F304" s="261">
        <v>3.5255017199999998</v>
      </c>
      <c r="G304" s="259">
        <v>6</v>
      </c>
    </row>
    <row r="305" spans="2:7" x14ac:dyDescent="0.2">
      <c r="B305" s="137">
        <v>44641</v>
      </c>
      <c r="C305" s="261">
        <v>710.19</v>
      </c>
    </row>
    <row r="306" spans="2:7" x14ac:dyDescent="0.2">
      <c r="B306" s="137">
        <v>44642</v>
      </c>
      <c r="C306" s="261">
        <v>710.19</v>
      </c>
    </row>
    <row r="307" spans="2:7" x14ac:dyDescent="0.2">
      <c r="B307" s="137">
        <v>44643</v>
      </c>
      <c r="C307" s="261">
        <v>710.81</v>
      </c>
      <c r="D307" s="259">
        <v>586.97</v>
      </c>
      <c r="E307" s="260">
        <v>2249.6084999999998</v>
      </c>
      <c r="F307" s="261">
        <v>1218.0825299999999</v>
      </c>
      <c r="G307" s="259">
        <v>4</v>
      </c>
    </row>
    <row r="308" spans="2:7" x14ac:dyDescent="0.2">
      <c r="B308" s="137">
        <v>44644</v>
      </c>
      <c r="C308" s="261">
        <v>710.15</v>
      </c>
      <c r="D308" s="259">
        <v>586.41999999999996</v>
      </c>
      <c r="E308" s="260">
        <v>4.0304989999999998</v>
      </c>
      <c r="F308" s="261">
        <v>4.1537669199999998</v>
      </c>
      <c r="G308" s="259">
        <v>6</v>
      </c>
    </row>
    <row r="309" spans="2:7" x14ac:dyDescent="0.2">
      <c r="B309" s="137">
        <v>44645</v>
      </c>
      <c r="C309" s="261">
        <v>723.12</v>
      </c>
      <c r="D309" s="259">
        <v>597.13</v>
      </c>
      <c r="E309" s="260">
        <v>5.2829629999999996</v>
      </c>
      <c r="F309" s="261">
        <v>75.227377500000003</v>
      </c>
      <c r="G309" s="259">
        <v>10</v>
      </c>
    </row>
    <row r="310" spans="2:7" x14ac:dyDescent="0.2">
      <c r="B310" s="137">
        <v>44648</v>
      </c>
      <c r="C310" s="261">
        <v>723.11</v>
      </c>
      <c r="D310" s="259">
        <v>950.8</v>
      </c>
      <c r="E310" s="260">
        <v>3.45105</v>
      </c>
      <c r="F310" s="261">
        <v>22.377045299999999</v>
      </c>
      <c r="G310" s="259">
        <v>8</v>
      </c>
    </row>
    <row r="311" spans="2:7" x14ac:dyDescent="0.2">
      <c r="B311" s="137">
        <v>44649</v>
      </c>
      <c r="C311" s="261">
        <v>723.61</v>
      </c>
      <c r="D311" s="259">
        <v>951.46</v>
      </c>
      <c r="E311" s="260">
        <v>6.2E-2</v>
      </c>
      <c r="F311" s="261">
        <v>4.352595</v>
      </c>
      <c r="G311" s="259">
        <v>8</v>
      </c>
    </row>
    <row r="312" spans="2:7" x14ac:dyDescent="0.2">
      <c r="B312" s="137">
        <v>44650</v>
      </c>
      <c r="C312" s="261">
        <v>724.53</v>
      </c>
      <c r="D312" s="259">
        <v>952.67</v>
      </c>
      <c r="E312" s="260">
        <v>0.47005799999999998</v>
      </c>
      <c r="F312" s="261">
        <v>21.127956000000001</v>
      </c>
      <c r="G312" s="259">
        <v>10</v>
      </c>
    </row>
    <row r="313" spans="2:7" x14ac:dyDescent="0.2">
      <c r="B313" s="137">
        <v>44651</v>
      </c>
      <c r="C313" s="261">
        <v>724.49</v>
      </c>
      <c r="D313" s="259">
        <v>952.62</v>
      </c>
      <c r="E313" s="260">
        <v>8.4116999999999997E-2</v>
      </c>
      <c r="F313" s="261">
        <v>0.10805516</v>
      </c>
      <c r="G313" s="259">
        <v>4</v>
      </c>
    </row>
    <row r="314" spans="2:7" x14ac:dyDescent="0.2">
      <c r="B314" s="137">
        <v>44652</v>
      </c>
      <c r="C314" s="261">
        <v>724.49</v>
      </c>
      <c r="D314" s="259">
        <v>952.62</v>
      </c>
      <c r="E314" s="260">
        <v>3.29</v>
      </c>
      <c r="F314" s="261">
        <v>0.26319999999999999</v>
      </c>
      <c r="G314" s="259">
        <v>1</v>
      </c>
    </row>
    <row r="315" spans="2:7" x14ac:dyDescent="0.2">
      <c r="B315" s="137">
        <v>44655</v>
      </c>
      <c r="C315" s="261">
        <v>724.9</v>
      </c>
      <c r="D315" s="259">
        <v>953.15</v>
      </c>
      <c r="E315" s="260">
        <v>0.62934999999999997</v>
      </c>
      <c r="F315" s="261">
        <v>51.823749999999997</v>
      </c>
      <c r="G315" s="259">
        <v>13</v>
      </c>
    </row>
    <row r="316" spans="2:7" x14ac:dyDescent="0.2">
      <c r="B316" s="137">
        <v>44656</v>
      </c>
      <c r="C316" s="261">
        <v>725.67</v>
      </c>
      <c r="D316" s="259">
        <v>954.17</v>
      </c>
      <c r="E316" s="260">
        <v>0.663049</v>
      </c>
      <c r="F316" s="261">
        <v>44.989722999999998</v>
      </c>
      <c r="G316" s="259">
        <v>17</v>
      </c>
    </row>
    <row r="317" spans="2:7" x14ac:dyDescent="0.2">
      <c r="B317" s="137">
        <v>44657</v>
      </c>
      <c r="C317" s="261">
        <v>729.08</v>
      </c>
      <c r="D317" s="259">
        <v>958.65</v>
      </c>
      <c r="E317" s="260">
        <v>0.48080000000000001</v>
      </c>
      <c r="F317" s="261">
        <v>38.002540000000003</v>
      </c>
      <c r="G317" s="259">
        <v>14</v>
      </c>
    </row>
    <row r="318" spans="2:7" x14ac:dyDescent="0.2">
      <c r="B318" s="137">
        <v>44658</v>
      </c>
      <c r="C318" s="261">
        <v>727.56</v>
      </c>
      <c r="D318" s="259">
        <v>956.65</v>
      </c>
      <c r="E318" s="260">
        <v>1.394496</v>
      </c>
      <c r="F318" s="261">
        <v>33.206692830000001</v>
      </c>
      <c r="G318" s="259">
        <v>21</v>
      </c>
    </row>
    <row r="319" spans="2:7" x14ac:dyDescent="0.2">
      <c r="B319" s="137">
        <v>44659</v>
      </c>
      <c r="C319" s="261">
        <v>738.87</v>
      </c>
      <c r="D319" s="259">
        <v>971.52</v>
      </c>
      <c r="E319" s="260">
        <v>1.0121640000000001</v>
      </c>
      <c r="F319" s="261">
        <v>54.8961781</v>
      </c>
      <c r="G319" s="259">
        <v>28</v>
      </c>
    </row>
    <row r="320" spans="2:7" x14ac:dyDescent="0.2">
      <c r="B320" s="137">
        <v>44662</v>
      </c>
      <c r="C320" s="261">
        <v>748.9</v>
      </c>
      <c r="D320" s="259">
        <v>984.72</v>
      </c>
      <c r="E320" s="260">
        <v>2.530789</v>
      </c>
      <c r="F320" s="261">
        <v>29.168341699999999</v>
      </c>
      <c r="G320" s="259">
        <v>37</v>
      </c>
    </row>
    <row r="321" spans="2:7" x14ac:dyDescent="0.2">
      <c r="B321" s="137">
        <v>44663</v>
      </c>
      <c r="C321" s="261">
        <v>756.57</v>
      </c>
      <c r="D321" s="259">
        <v>994.8</v>
      </c>
      <c r="E321" s="260">
        <v>0.56117300000000003</v>
      </c>
      <c r="F321" s="261">
        <v>73.613113920000004</v>
      </c>
      <c r="G321" s="259">
        <v>48</v>
      </c>
    </row>
    <row r="322" spans="2:7" x14ac:dyDescent="0.2">
      <c r="B322" s="137">
        <v>44664</v>
      </c>
      <c r="C322" s="261">
        <v>774.72</v>
      </c>
      <c r="D322" s="259">
        <v>1018.65</v>
      </c>
      <c r="E322" s="260">
        <v>0.149619</v>
      </c>
      <c r="F322" s="261">
        <v>27.86045</v>
      </c>
      <c r="G322" s="259">
        <v>19</v>
      </c>
    </row>
    <row r="323" spans="2:7" x14ac:dyDescent="0.2">
      <c r="B323" s="137">
        <v>44665</v>
      </c>
      <c r="C323" s="261">
        <v>780.25</v>
      </c>
      <c r="D323" s="259">
        <v>1025.93</v>
      </c>
      <c r="E323" s="260">
        <v>1.2255849999999999</v>
      </c>
      <c r="F323" s="261">
        <v>18.471568999999999</v>
      </c>
      <c r="G323" s="259">
        <v>14</v>
      </c>
    </row>
    <row r="324" spans="2:7" x14ac:dyDescent="0.2">
      <c r="B324" s="137">
        <v>44670</v>
      </c>
      <c r="C324" s="261">
        <v>778.58</v>
      </c>
      <c r="D324" s="259">
        <v>1023.73</v>
      </c>
      <c r="E324" s="260">
        <v>2.1444779999999999</v>
      </c>
      <c r="F324" s="261">
        <v>387.732482</v>
      </c>
      <c r="G324" s="259">
        <v>26</v>
      </c>
    </row>
    <row r="325" spans="2:7" x14ac:dyDescent="0.2">
      <c r="B325" s="137">
        <v>44671</v>
      </c>
      <c r="C325" s="261">
        <v>761.77</v>
      </c>
      <c r="D325" s="259">
        <v>1001.64</v>
      </c>
      <c r="E325" s="260">
        <v>0.28741699999999998</v>
      </c>
      <c r="F325" s="261">
        <v>44.875227299999999</v>
      </c>
      <c r="G325" s="259">
        <v>31</v>
      </c>
    </row>
    <row r="326" spans="2:7" x14ac:dyDescent="0.2">
      <c r="B326" s="137">
        <v>44672</v>
      </c>
      <c r="C326" s="261">
        <v>764.54</v>
      </c>
      <c r="D326" s="259">
        <v>1005.27</v>
      </c>
      <c r="E326" s="260">
        <v>0.31856600000000002</v>
      </c>
      <c r="F326" s="261">
        <v>23.484529999999999</v>
      </c>
      <c r="G326" s="259">
        <v>12</v>
      </c>
    </row>
    <row r="327" spans="2:7" x14ac:dyDescent="0.2">
      <c r="B327" s="137">
        <v>44673</v>
      </c>
      <c r="C327" s="261">
        <v>767.28</v>
      </c>
      <c r="D327" s="259">
        <v>1008.88</v>
      </c>
      <c r="E327" s="260">
        <v>10.067170000000001</v>
      </c>
      <c r="F327" s="261">
        <v>20.026039999999998</v>
      </c>
      <c r="G327" s="259">
        <v>17</v>
      </c>
    </row>
    <row r="328" spans="2:7" x14ac:dyDescent="0.2">
      <c r="B328" s="137">
        <v>44676</v>
      </c>
      <c r="C328" s="261">
        <v>768.52</v>
      </c>
      <c r="D328" s="259">
        <v>1010.51</v>
      </c>
      <c r="E328" s="260">
        <v>0.48723499999999997</v>
      </c>
      <c r="F328" s="261">
        <v>42.429604500000003</v>
      </c>
      <c r="G328" s="259">
        <v>31</v>
      </c>
    </row>
    <row r="329" spans="2:7" x14ac:dyDescent="0.2">
      <c r="B329" s="137">
        <v>44677</v>
      </c>
      <c r="C329" s="261">
        <v>768.76</v>
      </c>
      <c r="D329" s="259">
        <v>1010.82</v>
      </c>
      <c r="E329" s="260">
        <v>0.55902499999999999</v>
      </c>
      <c r="F329" s="261">
        <v>59.159655600000001</v>
      </c>
      <c r="G329" s="259">
        <v>27</v>
      </c>
    </row>
    <row r="330" spans="2:7" x14ac:dyDescent="0.2">
      <c r="B330" s="137">
        <v>44678</v>
      </c>
      <c r="C330" s="261">
        <v>766.7</v>
      </c>
      <c r="D330" s="259">
        <v>1008.11</v>
      </c>
      <c r="E330" s="260">
        <v>51.625509000000001</v>
      </c>
      <c r="F330" s="261">
        <v>432.29749299999997</v>
      </c>
      <c r="G330" s="259">
        <v>46</v>
      </c>
    </row>
    <row r="331" spans="2:7" x14ac:dyDescent="0.2">
      <c r="B331" s="137">
        <v>44679</v>
      </c>
      <c r="C331" s="261">
        <v>766.44</v>
      </c>
      <c r="D331" s="259">
        <v>1007.77</v>
      </c>
      <c r="E331" s="260">
        <v>0.20086399999999999</v>
      </c>
      <c r="F331" s="261">
        <v>35.178615499999999</v>
      </c>
      <c r="G331" s="259">
        <v>33</v>
      </c>
    </row>
    <row r="332" spans="2:7" x14ac:dyDescent="0.2">
      <c r="B332" s="137">
        <v>44680</v>
      </c>
      <c r="C332" s="261">
        <v>693.39</v>
      </c>
      <c r="D332" s="259">
        <v>911.73</v>
      </c>
      <c r="E332" s="260">
        <v>2.835E-2</v>
      </c>
      <c r="F332" s="261">
        <v>1.3465674999999999</v>
      </c>
      <c r="G332" s="259">
        <v>6</v>
      </c>
    </row>
    <row r="333" spans="2:7" x14ac:dyDescent="0.2">
      <c r="B333" s="137">
        <v>44685</v>
      </c>
      <c r="C333" s="261">
        <v>693.94</v>
      </c>
      <c r="D333" s="259">
        <v>912.45</v>
      </c>
      <c r="E333" s="260">
        <v>1.741374</v>
      </c>
      <c r="F333" s="261">
        <v>165.54023874000001</v>
      </c>
      <c r="G333" s="259">
        <v>14</v>
      </c>
    </row>
    <row r="334" spans="2:7" x14ac:dyDescent="0.2">
      <c r="B334" s="137">
        <v>44686</v>
      </c>
      <c r="C334" s="261">
        <v>699.98</v>
      </c>
      <c r="D334" s="259">
        <v>920.38</v>
      </c>
      <c r="E334" s="260">
        <v>0.26264999999999999</v>
      </c>
      <c r="F334" s="261">
        <v>6.0532729999999999</v>
      </c>
      <c r="G334" s="259">
        <v>9</v>
      </c>
    </row>
    <row r="335" spans="2:7" x14ac:dyDescent="0.2">
      <c r="B335" s="137">
        <v>44687</v>
      </c>
      <c r="C335" s="261">
        <v>729.08</v>
      </c>
    </row>
    <row r="336" spans="2:7" x14ac:dyDescent="0.2">
      <c r="B336" s="137">
        <v>44690</v>
      </c>
      <c r="C336" s="261">
        <v>700.85</v>
      </c>
      <c r="D336" s="259">
        <v>921.53</v>
      </c>
      <c r="E336" s="260">
        <v>0.77755200000000002</v>
      </c>
      <c r="F336" s="261">
        <v>141.2278</v>
      </c>
      <c r="G336" s="259">
        <v>8</v>
      </c>
    </row>
    <row r="337" spans="2:7" x14ac:dyDescent="0.2">
      <c r="B337" s="137">
        <v>44691</v>
      </c>
      <c r="C337" s="261">
        <v>709.91</v>
      </c>
      <c r="D337" s="259">
        <v>933.44</v>
      </c>
      <c r="E337" s="260">
        <v>0.37786199999999998</v>
      </c>
      <c r="F337" s="261">
        <v>28.869229690000001</v>
      </c>
      <c r="G337" s="259">
        <v>32</v>
      </c>
    </row>
    <row r="338" spans="2:7" x14ac:dyDescent="0.2">
      <c r="B338" s="137">
        <v>44692</v>
      </c>
      <c r="C338" s="261">
        <v>706.33</v>
      </c>
      <c r="D338" s="259">
        <v>928.73</v>
      </c>
      <c r="E338" s="260">
        <v>25.253174000000001</v>
      </c>
      <c r="F338" s="261">
        <v>35.847769999999997</v>
      </c>
      <c r="G338" s="259">
        <v>16</v>
      </c>
    </row>
    <row r="339" spans="2:7" x14ac:dyDescent="0.2">
      <c r="B339" s="137">
        <v>44693</v>
      </c>
      <c r="C339" s="261">
        <v>766.44</v>
      </c>
      <c r="D339" s="259">
        <v>819.8</v>
      </c>
      <c r="E339" s="260">
        <v>1.7999999999999999E-2</v>
      </c>
      <c r="F339" s="261">
        <v>0.30599999999999999</v>
      </c>
      <c r="G339" s="259">
        <v>1</v>
      </c>
    </row>
    <row r="340" spans="2:7" x14ac:dyDescent="0.2">
      <c r="B340" s="137">
        <v>44694</v>
      </c>
      <c r="C340" s="261">
        <v>823.71119999999996</v>
      </c>
      <c r="D340" s="261">
        <v>1078.6397999999999</v>
      </c>
      <c r="E340" s="261">
        <v>6.1247148899999999</v>
      </c>
      <c r="F340" s="261">
        <v>465.37363540000001</v>
      </c>
      <c r="G340" s="259">
        <v>11</v>
      </c>
    </row>
    <row r="341" spans="2:7" x14ac:dyDescent="0.2">
      <c r="B341" s="137">
        <v>44697</v>
      </c>
      <c r="C341" s="261">
        <v>807.56</v>
      </c>
      <c r="D341" s="259">
        <v>1057.49</v>
      </c>
      <c r="E341" s="260">
        <v>6.1130999999999998E-2</v>
      </c>
      <c r="F341" s="261">
        <v>4.6172599999999999</v>
      </c>
      <c r="G341" s="259">
        <v>11</v>
      </c>
    </row>
    <row r="342" spans="2:7" x14ac:dyDescent="0.2">
      <c r="B342" s="137">
        <v>44698</v>
      </c>
      <c r="C342" s="261">
        <v>807.33</v>
      </c>
    </row>
    <row r="343" spans="2:7" x14ac:dyDescent="0.2">
      <c r="B343" s="137">
        <v>44699</v>
      </c>
      <c r="C343" s="261">
        <v>807.13</v>
      </c>
    </row>
    <row r="344" spans="2:7" x14ac:dyDescent="0.2">
      <c r="B344" s="137">
        <v>44700</v>
      </c>
      <c r="C344" s="261">
        <v>808.79</v>
      </c>
      <c r="D344" s="259">
        <v>1059.1099999999999</v>
      </c>
      <c r="E344" s="260">
        <v>20.027844999999999</v>
      </c>
      <c r="F344" s="261">
        <v>24.427174999999998</v>
      </c>
      <c r="G344" s="259">
        <v>5</v>
      </c>
    </row>
    <row r="345" spans="2:7" x14ac:dyDescent="0.2">
      <c r="B345" s="137">
        <v>44701</v>
      </c>
      <c r="C345" s="261">
        <v>793.05</v>
      </c>
      <c r="D345" s="259">
        <v>1038.5</v>
      </c>
      <c r="E345" s="260">
        <v>9.6406840000000003</v>
      </c>
      <c r="F345" s="261">
        <v>46.517178000000001</v>
      </c>
      <c r="G345" s="259">
        <v>24</v>
      </c>
    </row>
    <row r="346" spans="2:7" x14ac:dyDescent="0.2">
      <c r="B346" s="137">
        <v>44704</v>
      </c>
      <c r="C346" s="261">
        <v>789.94</v>
      </c>
      <c r="D346" s="259">
        <v>1034.43</v>
      </c>
      <c r="E346" s="260">
        <v>3.7622059999999999</v>
      </c>
      <c r="F346" s="261">
        <v>63.720525000000002</v>
      </c>
      <c r="G346" s="259">
        <v>13</v>
      </c>
    </row>
    <row r="347" spans="2:7" x14ac:dyDescent="0.2">
      <c r="B347" s="137">
        <v>44705</v>
      </c>
      <c r="C347" s="261">
        <v>791.8</v>
      </c>
      <c r="D347" s="259">
        <v>1036.8599999999999</v>
      </c>
      <c r="E347" s="260">
        <v>9.8607E-2</v>
      </c>
      <c r="F347" s="261">
        <v>9.9651789999999991</v>
      </c>
      <c r="G347" s="259">
        <v>12</v>
      </c>
    </row>
    <row r="348" spans="2:7" x14ac:dyDescent="0.2">
      <c r="B348" s="137">
        <v>44706</v>
      </c>
      <c r="C348" s="261">
        <v>795.06</v>
      </c>
      <c r="D348" s="259">
        <v>1041.1300000000001</v>
      </c>
      <c r="E348" s="260">
        <v>4.01586</v>
      </c>
      <c r="F348" s="261">
        <v>12.221365</v>
      </c>
      <c r="G348" s="259">
        <v>10</v>
      </c>
    </row>
    <row r="349" spans="2:7" x14ac:dyDescent="0.2">
      <c r="B349" s="137">
        <v>44707</v>
      </c>
      <c r="C349" s="261">
        <v>794.83</v>
      </c>
      <c r="D349" s="259">
        <v>1046.33</v>
      </c>
      <c r="E349" s="260">
        <v>0.14164199999999999</v>
      </c>
      <c r="F349" s="261">
        <v>12.927479999999999</v>
      </c>
      <c r="G349" s="259">
        <v>7</v>
      </c>
    </row>
    <row r="350" spans="2:7" x14ac:dyDescent="0.2">
      <c r="B350" s="137">
        <v>44708</v>
      </c>
      <c r="C350" s="261">
        <v>794.83</v>
      </c>
      <c r="D350" s="259">
        <v>1046.33</v>
      </c>
      <c r="E350" s="260">
        <v>5.0000000000000001E-4</v>
      </c>
      <c r="F350" s="261">
        <v>8.5000000000000006E-3</v>
      </c>
      <c r="G350" s="259">
        <v>1</v>
      </c>
    </row>
    <row r="351" spans="2:7" x14ac:dyDescent="0.2">
      <c r="B351" s="137">
        <v>44711</v>
      </c>
      <c r="C351" s="261">
        <v>780</v>
      </c>
      <c r="D351" s="259">
        <v>1026.8</v>
      </c>
      <c r="E351" s="260">
        <v>0.10376199999999999</v>
      </c>
      <c r="F351" s="261">
        <v>21.544994169999999</v>
      </c>
      <c r="G351" s="259">
        <v>7</v>
      </c>
    </row>
    <row r="352" spans="2:7" x14ac:dyDescent="0.2">
      <c r="B352" s="137">
        <v>44712</v>
      </c>
      <c r="C352" s="261">
        <v>770</v>
      </c>
      <c r="D352" s="259">
        <v>1013.64</v>
      </c>
      <c r="E352" s="260">
        <v>1.3515299999999999</v>
      </c>
      <c r="F352" s="261">
        <v>17.818100000000001</v>
      </c>
      <c r="G352" s="259">
        <v>7</v>
      </c>
    </row>
    <row r="353" spans="2:7" x14ac:dyDescent="0.2">
      <c r="B353" s="137">
        <v>44713</v>
      </c>
      <c r="C353" s="261">
        <v>765.95</v>
      </c>
      <c r="D353" s="259">
        <v>1008.31</v>
      </c>
      <c r="E353" s="260">
        <v>8.3910250000000008</v>
      </c>
      <c r="F353" s="261">
        <v>21.585850000000001</v>
      </c>
      <c r="G353" s="259">
        <v>9</v>
      </c>
    </row>
    <row r="354" spans="2:7" x14ac:dyDescent="0.2">
      <c r="B354" s="137">
        <v>44714</v>
      </c>
    </row>
    <row r="355" spans="2:7" x14ac:dyDescent="0.2">
      <c r="B355" s="137">
        <v>44715</v>
      </c>
      <c r="C355" s="261">
        <v>752.59</v>
      </c>
      <c r="D355" s="259">
        <v>990.72</v>
      </c>
      <c r="E355" s="260">
        <v>0.14093600000000001</v>
      </c>
      <c r="F355" s="261">
        <v>12.191233</v>
      </c>
      <c r="G355" s="259">
        <v>16</v>
      </c>
    </row>
    <row r="356" spans="2:7" x14ac:dyDescent="0.2">
      <c r="B356" s="137">
        <v>44718</v>
      </c>
      <c r="C356" s="261">
        <v>761.24</v>
      </c>
      <c r="D356" s="259">
        <v>1002.11</v>
      </c>
      <c r="E356" s="260">
        <v>0.15307499999999999</v>
      </c>
      <c r="F356" s="261">
        <v>11.639390799999999</v>
      </c>
      <c r="G356" s="259">
        <v>9</v>
      </c>
    </row>
    <row r="357" spans="2:7" x14ac:dyDescent="0.2">
      <c r="B357" s="137">
        <v>44719</v>
      </c>
    </row>
    <row r="358" spans="2:7" x14ac:dyDescent="0.2">
      <c r="B358" s="137">
        <v>44720</v>
      </c>
    </row>
    <row r="359" spans="2:7" x14ac:dyDescent="0.2">
      <c r="B359" s="137">
        <v>44721</v>
      </c>
    </row>
    <row r="360" spans="2:7" x14ac:dyDescent="0.2">
      <c r="B360" s="137">
        <v>44722</v>
      </c>
      <c r="C360" s="261">
        <v>775.32</v>
      </c>
      <c r="D360" s="259">
        <v>1020.64</v>
      </c>
      <c r="E360" s="260">
        <v>1.4234999999999999E-2</v>
      </c>
      <c r="F360" s="261">
        <v>2.4779399999999998</v>
      </c>
      <c r="G360" s="259">
        <v>6</v>
      </c>
    </row>
    <row r="362" spans="2:7" x14ac:dyDescent="0.2">
      <c r="B362" s="137">
        <v>44778</v>
      </c>
      <c r="C362" s="261">
        <v>761.27</v>
      </c>
      <c r="D362" s="259">
        <v>1002.14</v>
      </c>
      <c r="E362" s="260">
        <v>0.46321400000000001</v>
      </c>
      <c r="F362" s="261">
        <v>6.6501451100000004</v>
      </c>
      <c r="G362" s="259">
        <v>8</v>
      </c>
    </row>
    <row r="363" spans="2:7" x14ac:dyDescent="0.2">
      <c r="B363" s="137">
        <v>44781</v>
      </c>
      <c r="C363" s="261">
        <v>764.18</v>
      </c>
      <c r="D363" s="259">
        <v>1005.98</v>
      </c>
      <c r="E363" s="260">
        <v>0.54305400000000004</v>
      </c>
      <c r="F363" s="261">
        <v>125.03047846</v>
      </c>
      <c r="G363" s="259">
        <v>12</v>
      </c>
    </row>
    <row r="364" spans="2:7" x14ac:dyDescent="0.2">
      <c r="B364" s="137">
        <v>44782</v>
      </c>
      <c r="C364" s="261">
        <v>764.08</v>
      </c>
      <c r="D364" s="259">
        <v>1005.85</v>
      </c>
      <c r="E364" s="260">
        <v>1.046549</v>
      </c>
      <c r="F364" s="261">
        <v>2.8950583600000002</v>
      </c>
      <c r="G364" s="259">
        <v>13</v>
      </c>
    </row>
    <row r="365" spans="2:7" x14ac:dyDescent="0.2">
      <c r="B365" s="137">
        <v>44783</v>
      </c>
      <c r="C365" s="261">
        <v>764.87</v>
      </c>
      <c r="D365" s="259">
        <v>1006.88</v>
      </c>
      <c r="E365" s="260">
        <v>5.9538000000000001E-2</v>
      </c>
      <c r="F365" s="261">
        <v>4.59490789</v>
      </c>
      <c r="G365" s="259">
        <v>16</v>
      </c>
    </row>
    <row r="366" spans="2:7" x14ac:dyDescent="0.2">
      <c r="B366" s="137">
        <v>44784</v>
      </c>
      <c r="C366" s="261">
        <v>765.28</v>
      </c>
      <c r="D366" s="259">
        <v>1007.43</v>
      </c>
      <c r="E366" s="260">
        <v>0.11102099999999999</v>
      </c>
      <c r="F366" s="261">
        <v>2.6806299999999998</v>
      </c>
      <c r="G366" s="259">
        <v>9</v>
      </c>
    </row>
    <row r="367" spans="2:7" x14ac:dyDescent="0.2">
      <c r="B367" s="137">
        <v>44785</v>
      </c>
      <c r="C367" s="261">
        <v>762.18</v>
      </c>
      <c r="D367" s="259">
        <v>1003.35</v>
      </c>
      <c r="E367" s="260">
        <v>6.0475000000000001E-2</v>
      </c>
      <c r="F367" s="261">
        <v>7.4795379999999998</v>
      </c>
      <c r="G367" s="259">
        <v>13</v>
      </c>
    </row>
    <row r="368" spans="2:7" x14ac:dyDescent="0.2">
      <c r="B368" s="137">
        <v>44788</v>
      </c>
      <c r="C368" s="261">
        <v>759.83</v>
      </c>
      <c r="D368" s="259">
        <v>1000.25</v>
      </c>
      <c r="E368" s="260">
        <v>0.119564</v>
      </c>
      <c r="F368" s="261">
        <v>23.15992</v>
      </c>
      <c r="G368" s="259">
        <v>7</v>
      </c>
    </row>
    <row r="369" spans="2:7" x14ac:dyDescent="0.2">
      <c r="B369" s="137">
        <v>44789</v>
      </c>
      <c r="C369" s="261">
        <v>756.86</v>
      </c>
      <c r="D369" s="259">
        <v>996.35</v>
      </c>
      <c r="E369" s="260">
        <v>0.57159199999999999</v>
      </c>
      <c r="F369" s="261">
        <v>10.354108699999999</v>
      </c>
      <c r="G369" s="259">
        <v>18</v>
      </c>
    </row>
    <row r="370" spans="2:7" x14ac:dyDescent="0.2">
      <c r="B370" s="137">
        <v>44790</v>
      </c>
      <c r="C370" s="261">
        <v>757.15</v>
      </c>
      <c r="D370" s="259">
        <v>996.72</v>
      </c>
      <c r="E370" s="260">
        <v>9.5390000000000003E-2</v>
      </c>
      <c r="F370" s="261">
        <v>5.9802530000000003</v>
      </c>
      <c r="G370" s="259">
        <v>7</v>
      </c>
    </row>
    <row r="371" spans="2:7" x14ac:dyDescent="0.2">
      <c r="B371" s="137">
        <v>44791</v>
      </c>
      <c r="C371" s="261">
        <v>754.04</v>
      </c>
      <c r="D371" s="259">
        <v>992.63</v>
      </c>
      <c r="E371" s="260">
        <v>5.7506000000000002E-2</v>
      </c>
      <c r="F371" s="261">
        <v>10.51676196</v>
      </c>
      <c r="G371" s="259">
        <v>6</v>
      </c>
    </row>
    <row r="372" spans="2:7" x14ac:dyDescent="0.2">
      <c r="B372" s="137">
        <v>44792</v>
      </c>
      <c r="C372" s="261">
        <v>754.04</v>
      </c>
      <c r="D372" s="259">
        <v>992.63</v>
      </c>
      <c r="E372" s="260">
        <v>5.7506000000000002E-2</v>
      </c>
      <c r="F372" s="261">
        <v>10.51676196</v>
      </c>
      <c r="G372" s="259">
        <v>6</v>
      </c>
    </row>
    <row r="373" spans="2:7" x14ac:dyDescent="0.2">
      <c r="B373" s="137">
        <v>44795</v>
      </c>
      <c r="C373" s="261">
        <v>753.06</v>
      </c>
      <c r="D373" s="259">
        <v>991.34</v>
      </c>
      <c r="E373" s="260">
        <v>0.97912900000000003</v>
      </c>
      <c r="F373" s="261">
        <v>150.37574789999999</v>
      </c>
      <c r="G373" s="259">
        <v>13</v>
      </c>
    </row>
    <row r="374" spans="2:7" x14ac:dyDescent="0.2">
      <c r="B374" s="137">
        <v>44796</v>
      </c>
      <c r="C374" s="261">
        <v>757.38</v>
      </c>
      <c r="D374" s="259">
        <v>997.02</v>
      </c>
      <c r="E374" s="260">
        <v>0.10753</v>
      </c>
      <c r="F374" s="261">
        <v>6.6649998000000004</v>
      </c>
      <c r="G374" s="259">
        <v>12</v>
      </c>
    </row>
    <row r="375" spans="2:7" x14ac:dyDescent="0.2">
      <c r="B375" s="137">
        <v>44797</v>
      </c>
      <c r="C375" s="261">
        <v>750.18</v>
      </c>
      <c r="D375" s="259">
        <v>987.55</v>
      </c>
      <c r="E375" s="260">
        <v>0.12659999999999999</v>
      </c>
      <c r="F375" s="261">
        <v>13.341044999999999</v>
      </c>
      <c r="G375" s="259">
        <v>8</v>
      </c>
    </row>
    <row r="376" spans="2:7" x14ac:dyDescent="0.2">
      <c r="B376" s="137">
        <v>44798</v>
      </c>
      <c r="C376" s="261">
        <v>762.28</v>
      </c>
      <c r="D376" s="259">
        <v>1003.48</v>
      </c>
      <c r="E376" s="260">
        <v>2.4212000000000001E-2</v>
      </c>
      <c r="F376" s="261">
        <v>3.2290947000000001</v>
      </c>
      <c r="G376" s="259">
        <v>6</v>
      </c>
    </row>
    <row r="377" spans="2:7" x14ac:dyDescent="0.2">
      <c r="B377" s="137">
        <v>44799</v>
      </c>
      <c r="C377" s="261">
        <v>760.92</v>
      </c>
      <c r="D377" s="259">
        <v>1001.69</v>
      </c>
      <c r="E377" s="260">
        <v>0.19891400000000001</v>
      </c>
      <c r="F377" s="261">
        <v>4.9534310000000001</v>
      </c>
      <c r="G377" s="259">
        <v>9</v>
      </c>
    </row>
    <row r="378" spans="2:7" x14ac:dyDescent="0.2">
      <c r="B378" s="137">
        <v>44802</v>
      </c>
      <c r="C378" s="261">
        <v>762.49</v>
      </c>
      <c r="D378" s="259">
        <v>1003.75</v>
      </c>
      <c r="E378" s="260">
        <v>0.12732299999999999</v>
      </c>
      <c r="F378" s="261">
        <v>5.9626305000000004</v>
      </c>
      <c r="G378" s="259">
        <v>11</v>
      </c>
    </row>
    <row r="379" spans="2:7" x14ac:dyDescent="0.2">
      <c r="B379" s="137">
        <v>44803</v>
      </c>
      <c r="C379" s="261">
        <v>763.49</v>
      </c>
      <c r="D379" s="259">
        <v>1005.07</v>
      </c>
      <c r="E379" s="260">
        <v>0.34118999999999999</v>
      </c>
      <c r="F379" s="261">
        <v>5.6428399999999996</v>
      </c>
      <c r="G379" s="259">
        <v>6</v>
      </c>
    </row>
    <row r="380" spans="2:7" x14ac:dyDescent="0.2">
      <c r="B380" s="137">
        <v>44804</v>
      </c>
      <c r="C380" s="261">
        <v>765.31</v>
      </c>
      <c r="D380" s="259">
        <v>1007.47</v>
      </c>
      <c r="E380" s="260">
        <v>9.3373469999999994</v>
      </c>
      <c r="F380" s="261">
        <v>122.85708940000001</v>
      </c>
      <c r="G380" s="259">
        <v>7</v>
      </c>
    </row>
    <row r="381" spans="2:7" x14ac:dyDescent="0.2">
      <c r="B381" s="137">
        <v>44805</v>
      </c>
      <c r="C381" s="261">
        <v>762.12</v>
      </c>
      <c r="D381" s="259">
        <v>1003.27</v>
      </c>
      <c r="E381" s="260">
        <v>0.1216</v>
      </c>
      <c r="F381" s="261">
        <v>9.1143999999999998</v>
      </c>
      <c r="G381" s="259">
        <v>6</v>
      </c>
    </row>
    <row r="382" spans="2:7" x14ac:dyDescent="0.2">
      <c r="B382" s="137">
        <v>44806</v>
      </c>
      <c r="C382" s="261">
        <v>762.12</v>
      </c>
      <c r="D382" s="259">
        <v>1003.27</v>
      </c>
      <c r="E382" s="260">
        <v>2.1899999999999999E-2</v>
      </c>
      <c r="F382" s="261">
        <v>0.75355000000000005</v>
      </c>
      <c r="G382" s="259">
        <v>8</v>
      </c>
    </row>
    <row r="383" spans="2:7" x14ac:dyDescent="0.2">
      <c r="B383" s="137">
        <v>44809</v>
      </c>
      <c r="C383" s="261">
        <v>762.12</v>
      </c>
      <c r="D383" s="259">
        <v>1003.27</v>
      </c>
      <c r="E383" s="260">
        <v>1.7000000000000001E-2</v>
      </c>
      <c r="F383" s="261">
        <v>2.0449999999999999</v>
      </c>
      <c r="G383" s="259">
        <v>5</v>
      </c>
    </row>
    <row r="384" spans="2:7" x14ac:dyDescent="0.2">
      <c r="B384" s="137">
        <v>44810</v>
      </c>
      <c r="C384" s="261">
        <v>752.48</v>
      </c>
      <c r="D384" s="259">
        <v>990.58</v>
      </c>
      <c r="E384" s="260">
        <v>1.0274E-2</v>
      </c>
      <c r="F384" s="261">
        <v>1.6419016</v>
      </c>
      <c r="G384" s="259">
        <v>4</v>
      </c>
    </row>
    <row r="385" spans="2:7" x14ac:dyDescent="0.2">
      <c r="B385" s="137">
        <v>44811</v>
      </c>
      <c r="C385" s="261">
        <v>757.67</v>
      </c>
      <c r="D385" s="259">
        <v>997.41</v>
      </c>
      <c r="E385" s="260">
        <v>1.0978999999999999E-2</v>
      </c>
      <c r="F385" s="261">
        <v>1.06643</v>
      </c>
      <c r="G385" s="259">
        <v>2</v>
      </c>
    </row>
    <row r="386" spans="2:7" x14ac:dyDescent="0.2">
      <c r="B386" s="137">
        <v>44812</v>
      </c>
      <c r="C386" s="261">
        <v>755.46</v>
      </c>
      <c r="D386" s="259">
        <v>994.5</v>
      </c>
      <c r="E386" s="260">
        <v>4.4526000000000003E-2</v>
      </c>
      <c r="F386" s="261">
        <v>6.702928</v>
      </c>
      <c r="G386" s="259">
        <v>17</v>
      </c>
    </row>
    <row r="387" spans="2:7" x14ac:dyDescent="0.2">
      <c r="B387" s="137">
        <v>44813</v>
      </c>
      <c r="C387" s="261">
        <v>756.43</v>
      </c>
      <c r="D387" s="259">
        <v>995.78</v>
      </c>
      <c r="E387" s="260">
        <v>0.117835</v>
      </c>
      <c r="F387" s="261">
        <v>23.002909899999999</v>
      </c>
      <c r="G387" s="259">
        <v>17</v>
      </c>
    </row>
    <row r="388" spans="2:7" x14ac:dyDescent="0.2">
      <c r="B388" s="137">
        <v>44816</v>
      </c>
      <c r="C388" s="261">
        <v>746.5</v>
      </c>
      <c r="D388" s="259">
        <v>982.71</v>
      </c>
      <c r="E388" s="260">
        <v>1.3702289999999999</v>
      </c>
      <c r="F388" s="261">
        <v>271.97461421999998</v>
      </c>
      <c r="G388" s="259">
        <v>15</v>
      </c>
    </row>
    <row r="389" spans="2:7" x14ac:dyDescent="0.2">
      <c r="B389" s="137">
        <v>44817</v>
      </c>
      <c r="C389" s="261">
        <v>746.43</v>
      </c>
      <c r="D389" s="259">
        <v>982.61</v>
      </c>
      <c r="E389" s="260">
        <v>0.26424900000000001</v>
      </c>
      <c r="F389" s="261">
        <v>4.5601962900000004</v>
      </c>
      <c r="G389" s="259">
        <v>11</v>
      </c>
    </row>
    <row r="390" spans="2:7" x14ac:dyDescent="0.2">
      <c r="B390" s="137">
        <v>44818</v>
      </c>
      <c r="C390" s="261">
        <v>741.25</v>
      </c>
      <c r="D390" s="259">
        <v>975.8</v>
      </c>
      <c r="E390" s="260">
        <v>0.137271</v>
      </c>
      <c r="F390" s="261">
        <v>12.344279999999999</v>
      </c>
      <c r="G390" s="259">
        <v>5</v>
      </c>
    </row>
    <row r="391" spans="2:7" x14ac:dyDescent="0.2">
      <c r="B391" s="137">
        <v>44819</v>
      </c>
      <c r="C391" s="261">
        <v>741.08</v>
      </c>
      <c r="D391" s="259">
        <v>975.57</v>
      </c>
      <c r="E391" s="260">
        <v>178.812308</v>
      </c>
      <c r="F391" s="261">
        <v>333.06867843999999</v>
      </c>
      <c r="G391" s="259">
        <v>10</v>
      </c>
    </row>
    <row r="392" spans="2:7" x14ac:dyDescent="0.2">
      <c r="B392" s="137">
        <v>44820</v>
      </c>
      <c r="C392" s="261">
        <v>741.09</v>
      </c>
      <c r="D392" s="259">
        <v>975.58</v>
      </c>
      <c r="E392" s="260">
        <v>10.060219</v>
      </c>
      <c r="F392" s="261">
        <v>1.59799278</v>
      </c>
      <c r="G392" s="259">
        <v>12</v>
      </c>
    </row>
    <row r="393" spans="2:7" x14ac:dyDescent="0.2">
      <c r="B393" s="137">
        <v>44823</v>
      </c>
      <c r="C393" s="261">
        <v>741.7</v>
      </c>
      <c r="D393" s="259">
        <v>976.39</v>
      </c>
      <c r="E393" s="260">
        <v>25.029741000000001</v>
      </c>
      <c r="F393" s="261">
        <v>135.18944500000001</v>
      </c>
      <c r="G393" s="259">
        <v>11</v>
      </c>
    </row>
    <row r="394" spans="2:7" x14ac:dyDescent="0.2">
      <c r="B394" s="137">
        <v>44824</v>
      </c>
      <c r="C394" s="261">
        <v>739.51</v>
      </c>
      <c r="D394" s="259">
        <v>973.51</v>
      </c>
      <c r="E394" s="260">
        <v>2.4170000000000001E-2</v>
      </c>
      <c r="F394" s="261">
        <v>4.6155428000000001</v>
      </c>
      <c r="G394" s="259">
        <v>9</v>
      </c>
    </row>
    <row r="395" spans="2:7" x14ac:dyDescent="0.2">
      <c r="B395" s="137">
        <v>44825</v>
      </c>
      <c r="C395" s="261">
        <v>735.48</v>
      </c>
      <c r="D395" s="259">
        <v>968.19</v>
      </c>
      <c r="E395" s="260">
        <v>0.16168099999999999</v>
      </c>
      <c r="F395" s="261">
        <v>3.0110109999999999</v>
      </c>
      <c r="G395" s="259">
        <v>14</v>
      </c>
    </row>
    <row r="396" spans="2:7" x14ac:dyDescent="0.2">
      <c r="B396" s="137">
        <v>44826</v>
      </c>
      <c r="C396" s="261">
        <v>723.61</v>
      </c>
      <c r="D396" s="259">
        <v>952.57</v>
      </c>
      <c r="E396" s="260">
        <v>0.63219000000000003</v>
      </c>
      <c r="F396" s="261">
        <v>8.385275</v>
      </c>
      <c r="G396" s="259">
        <v>7</v>
      </c>
    </row>
    <row r="397" spans="2:7" x14ac:dyDescent="0.2">
      <c r="B397" s="137">
        <v>44827</v>
      </c>
      <c r="C397" s="261">
        <v>723.56</v>
      </c>
      <c r="D397" s="259">
        <v>952.51</v>
      </c>
      <c r="E397" s="260">
        <v>6.0420000000000001E-2</v>
      </c>
      <c r="F397" s="261">
        <v>5.7125000000000002E-2</v>
      </c>
      <c r="G397" s="259">
        <v>5</v>
      </c>
    </row>
    <row r="398" spans="2:7" x14ac:dyDescent="0.2">
      <c r="B398" s="137">
        <v>44830</v>
      </c>
      <c r="C398" s="261">
        <v>725.12</v>
      </c>
      <c r="D398" s="259">
        <v>954.56</v>
      </c>
      <c r="E398" s="260">
        <v>3.7205000000000002E-2</v>
      </c>
      <c r="F398" s="261">
        <v>2.7178399999999998</v>
      </c>
      <c r="G398" s="259">
        <v>18</v>
      </c>
    </row>
    <row r="399" spans="2:7" x14ac:dyDescent="0.2">
      <c r="B399" s="137">
        <v>44831</v>
      </c>
      <c r="C399" s="261">
        <v>732.25</v>
      </c>
      <c r="D399" s="259">
        <v>963.94</v>
      </c>
    </row>
    <row r="400" spans="2:7" x14ac:dyDescent="0.2">
      <c r="B400" s="137">
        <v>44832</v>
      </c>
      <c r="C400" s="261">
        <v>732.25</v>
      </c>
      <c r="D400" s="259">
        <v>963.94</v>
      </c>
      <c r="E400" s="260">
        <v>4.3610000000000003E-3</v>
      </c>
      <c r="F400" s="261">
        <v>0.76345339999999995</v>
      </c>
      <c r="G400" s="259">
        <v>4</v>
      </c>
    </row>
    <row r="401" spans="2:7" x14ac:dyDescent="0.2">
      <c r="B401" s="137">
        <v>44833</v>
      </c>
      <c r="C401" s="261">
        <v>731.35</v>
      </c>
      <c r="D401" s="259">
        <v>962.77</v>
      </c>
    </row>
    <row r="402" spans="2:7" x14ac:dyDescent="0.2">
      <c r="B402" s="137">
        <v>44834</v>
      </c>
      <c r="C402" s="261">
        <v>735.79</v>
      </c>
      <c r="D402" s="259">
        <v>968.6</v>
      </c>
    </row>
    <row r="403" spans="2:7" x14ac:dyDescent="0.2">
      <c r="B403" s="137">
        <v>44838</v>
      </c>
      <c r="C403" s="261">
        <v>741.7</v>
      </c>
      <c r="D403" s="259">
        <v>976.39</v>
      </c>
    </row>
    <row r="404" spans="2:7" x14ac:dyDescent="0.2">
      <c r="B404" s="137">
        <v>44839</v>
      </c>
      <c r="C404" s="261">
        <v>729.63</v>
      </c>
      <c r="D404" s="259">
        <v>960.5</v>
      </c>
    </row>
    <row r="405" spans="2:7" x14ac:dyDescent="0.2">
      <c r="B405" s="137">
        <v>44840</v>
      </c>
      <c r="C405" s="261">
        <v>727.95</v>
      </c>
      <c r="D405" s="259">
        <v>958.28</v>
      </c>
    </row>
    <row r="406" spans="2:7" x14ac:dyDescent="0.2">
      <c r="B406" s="137">
        <v>44841</v>
      </c>
      <c r="C406" s="261">
        <v>727.98</v>
      </c>
      <c r="D406" s="259">
        <v>958.33</v>
      </c>
    </row>
    <row r="407" spans="2:7" x14ac:dyDescent="0.2">
      <c r="B407" s="137">
        <v>44845</v>
      </c>
      <c r="C407" s="261">
        <v>724.94</v>
      </c>
      <c r="D407" s="259">
        <v>954.33</v>
      </c>
    </row>
    <row r="408" spans="2:7" x14ac:dyDescent="0.2">
      <c r="B408" s="137">
        <v>44846</v>
      </c>
      <c r="C408" s="261">
        <v>725.41</v>
      </c>
      <c r="D408" s="259">
        <v>954.95</v>
      </c>
      <c r="E408" s="260">
        <v>0.21585399999999999</v>
      </c>
      <c r="F408" s="261">
        <v>42.969320699999997</v>
      </c>
      <c r="G408" s="259">
        <v>20</v>
      </c>
    </row>
    <row r="409" spans="2:7" x14ac:dyDescent="0.2">
      <c r="B409" s="137">
        <v>44847</v>
      </c>
      <c r="C409" s="261">
        <v>727.88</v>
      </c>
      <c r="D409" s="259">
        <v>958.19</v>
      </c>
    </row>
    <row r="410" spans="2:7" x14ac:dyDescent="0.2">
      <c r="B410" s="137">
        <v>44848</v>
      </c>
      <c r="C410" s="261">
        <v>727.88</v>
      </c>
      <c r="D410" s="259">
        <v>958.19</v>
      </c>
    </row>
    <row r="411" spans="2:7" x14ac:dyDescent="0.2">
      <c r="B411" s="137">
        <v>44851</v>
      </c>
    </row>
    <row r="412" spans="2:7" x14ac:dyDescent="0.2">
      <c r="B412" s="137">
        <v>44852</v>
      </c>
    </row>
    <row r="413" spans="2:7" x14ac:dyDescent="0.2">
      <c r="B413" s="137">
        <v>44853</v>
      </c>
      <c r="C413" s="261">
        <v>730.73</v>
      </c>
      <c r="D413" s="259">
        <v>961.94</v>
      </c>
      <c r="E413" s="260">
        <v>0.40187800000000001</v>
      </c>
      <c r="F413" s="261">
        <v>11.775169999999999</v>
      </c>
      <c r="G413" s="259">
        <v>11</v>
      </c>
    </row>
    <row r="414" spans="2:7" x14ac:dyDescent="0.2">
      <c r="B414" s="137">
        <v>44854</v>
      </c>
      <c r="C414" s="261">
        <v>730.69</v>
      </c>
      <c r="D414" s="259">
        <v>961.89</v>
      </c>
      <c r="E414" s="260">
        <v>0.11937399999999999</v>
      </c>
      <c r="F414" s="261">
        <v>6.6774199999999997</v>
      </c>
      <c r="G414" s="259">
        <v>11</v>
      </c>
    </row>
    <row r="415" spans="2:7" x14ac:dyDescent="0.2">
      <c r="B415" s="137">
        <v>44855</v>
      </c>
      <c r="C415" s="261">
        <v>729.92</v>
      </c>
      <c r="D415" s="259">
        <v>960.88</v>
      </c>
      <c r="E415" s="260">
        <v>0.4</v>
      </c>
      <c r="F415" s="261">
        <v>7.216005</v>
      </c>
      <c r="G415" s="259">
        <v>8</v>
      </c>
    </row>
    <row r="416" spans="2:7" x14ac:dyDescent="0.2">
      <c r="B416" s="137">
        <v>44858</v>
      </c>
      <c r="C416" s="261">
        <v>729.92</v>
      </c>
      <c r="D416" s="259">
        <v>960.88</v>
      </c>
      <c r="E416" s="260">
        <v>0.46180599999999999</v>
      </c>
      <c r="F416" s="261">
        <v>1.2794156800000001</v>
      </c>
      <c r="G416" s="259">
        <v>5</v>
      </c>
    </row>
    <row r="417" spans="2:7" x14ac:dyDescent="0.2">
      <c r="B417" s="137">
        <v>44859</v>
      </c>
      <c r="C417" s="261">
        <v>722.5</v>
      </c>
      <c r="D417" s="259">
        <v>951.11</v>
      </c>
      <c r="E417" s="260">
        <v>0.2722</v>
      </c>
      <c r="F417" s="261">
        <v>19.058399999999999</v>
      </c>
      <c r="G417" s="259">
        <v>3</v>
      </c>
    </row>
    <row r="418" spans="2:7" x14ac:dyDescent="0.2">
      <c r="B418" s="137">
        <v>44860</v>
      </c>
      <c r="C418" s="261">
        <v>722.54</v>
      </c>
      <c r="D418" s="259">
        <v>951.16</v>
      </c>
      <c r="E418" s="260">
        <v>0.114866</v>
      </c>
      <c r="F418" s="261">
        <v>7.6090200000000001</v>
      </c>
      <c r="G418" s="259">
        <v>7</v>
      </c>
    </row>
    <row r="419" spans="2:7" x14ac:dyDescent="0.2">
      <c r="B419" s="137">
        <v>44861</v>
      </c>
      <c r="C419" s="261">
        <v>722.54</v>
      </c>
      <c r="D419" s="259">
        <v>951.16</v>
      </c>
      <c r="E419" s="260">
        <v>0.19650000000000001</v>
      </c>
      <c r="F419" s="261">
        <v>13.667999999999999</v>
      </c>
      <c r="G419" s="259">
        <v>6</v>
      </c>
    </row>
    <row r="420" spans="2:7" x14ac:dyDescent="0.2">
      <c r="B420" s="137">
        <v>44862</v>
      </c>
      <c r="C420" s="261">
        <v>722.16</v>
      </c>
      <c r="D420" s="259">
        <v>950.66</v>
      </c>
      <c r="E420" s="260">
        <v>0.98560000000000003</v>
      </c>
      <c r="F420" s="261">
        <v>0.31742799999999999</v>
      </c>
      <c r="G420" s="259">
        <v>4</v>
      </c>
    </row>
    <row r="421" spans="2:7" x14ac:dyDescent="0.2">
      <c r="B421" s="137">
        <v>44865</v>
      </c>
      <c r="C421" s="261">
        <v>722.43</v>
      </c>
      <c r="D421" s="259">
        <v>951.01</v>
      </c>
      <c r="E421" s="260">
        <v>0.11121</v>
      </c>
      <c r="F421" s="261">
        <v>6.7392187999999997</v>
      </c>
      <c r="G421" s="259">
        <v>7</v>
      </c>
    </row>
    <row r="422" spans="2:7" x14ac:dyDescent="0.2">
      <c r="B422" s="137">
        <v>44866</v>
      </c>
      <c r="C422" s="261">
        <v>720.91</v>
      </c>
      <c r="D422" s="259">
        <v>949.01</v>
      </c>
      <c r="E422" s="260">
        <v>0.1925</v>
      </c>
      <c r="F422" s="261">
        <v>0.68645</v>
      </c>
      <c r="G422" s="259">
        <v>4</v>
      </c>
    </row>
    <row r="423" spans="2:7" x14ac:dyDescent="0.2">
      <c r="B423" s="137">
        <v>44867</v>
      </c>
      <c r="C423" s="261">
        <v>720.83</v>
      </c>
      <c r="D423" s="259">
        <v>948.92</v>
      </c>
      <c r="E423" s="260">
        <v>0.75543000000000005</v>
      </c>
      <c r="F423" s="261">
        <v>5.1939760000000001</v>
      </c>
      <c r="G423" s="259">
        <v>9</v>
      </c>
    </row>
    <row r="424" spans="2:7" x14ac:dyDescent="0.2">
      <c r="B424" s="137">
        <v>44868</v>
      </c>
      <c r="C424" s="261">
        <v>720.83</v>
      </c>
      <c r="D424" s="259">
        <v>948.92</v>
      </c>
      <c r="E424" s="260">
        <v>0.43109999999999998</v>
      </c>
      <c r="F424" s="261">
        <v>0.40101506999999997</v>
      </c>
      <c r="G424" s="259">
        <v>3</v>
      </c>
    </row>
    <row r="425" spans="2:7" x14ac:dyDescent="0.2">
      <c r="B425" s="137">
        <v>44869</v>
      </c>
      <c r="C425" s="261">
        <v>720.36</v>
      </c>
      <c r="D425" s="259">
        <v>948.3</v>
      </c>
      <c r="E425" s="260">
        <v>0.13123599999999999</v>
      </c>
      <c r="F425" s="261">
        <v>1.04758</v>
      </c>
      <c r="G425" s="259">
        <v>5</v>
      </c>
    </row>
    <row r="426" spans="2:7" x14ac:dyDescent="0.2">
      <c r="B426" s="137">
        <v>44872</v>
      </c>
      <c r="C426" s="261">
        <v>720.36</v>
      </c>
      <c r="D426" s="259">
        <v>946.57</v>
      </c>
      <c r="E426" s="260">
        <v>7.3646000000000003E-2</v>
      </c>
      <c r="F426" s="261">
        <v>4.1891084999999997</v>
      </c>
      <c r="G426" s="259">
        <v>4</v>
      </c>
    </row>
    <row r="427" spans="2:7" x14ac:dyDescent="0.2">
      <c r="B427" s="137">
        <v>44873</v>
      </c>
    </row>
    <row r="428" spans="2:7" x14ac:dyDescent="0.2">
      <c r="B428" s="137">
        <v>44874</v>
      </c>
      <c r="C428" s="261">
        <v>717.34</v>
      </c>
      <c r="D428" s="259">
        <v>942.59</v>
      </c>
      <c r="E428" s="260">
        <v>1.1023620000000001</v>
      </c>
      <c r="F428" s="261">
        <v>1.364878</v>
      </c>
      <c r="G428" s="259">
        <v>8</v>
      </c>
    </row>
    <row r="429" spans="2:7" x14ac:dyDescent="0.2">
      <c r="B429" s="137">
        <v>44875</v>
      </c>
    </row>
    <row r="430" spans="2:7" x14ac:dyDescent="0.2">
      <c r="B430" s="137">
        <v>44876</v>
      </c>
      <c r="C430" s="261">
        <v>714.8</v>
      </c>
      <c r="D430" s="259">
        <v>939.25</v>
      </c>
      <c r="E430" s="260">
        <v>2.5240000000000002E-3</v>
      </c>
      <c r="F430" s="261">
        <v>0.31152200000000002</v>
      </c>
      <c r="G430" s="259">
        <v>7</v>
      </c>
    </row>
    <row r="431" spans="2:7" x14ac:dyDescent="0.2">
      <c r="B431" s="137">
        <v>44879</v>
      </c>
      <c r="C431" s="261">
        <v>713.07</v>
      </c>
      <c r="D431" s="259">
        <v>936.99</v>
      </c>
      <c r="E431" s="260">
        <v>30.070173</v>
      </c>
      <c r="F431" s="261">
        <v>35.724575000000002</v>
      </c>
      <c r="G431" s="259">
        <v>6</v>
      </c>
    </row>
    <row r="432" spans="2:7" x14ac:dyDescent="0.2">
      <c r="B432" s="137">
        <v>44880</v>
      </c>
      <c r="C432" s="261">
        <v>713.1</v>
      </c>
      <c r="D432" s="259">
        <v>937.02</v>
      </c>
      <c r="E432" s="260">
        <v>0.110999</v>
      </c>
      <c r="F432" s="261">
        <v>9.3197066</v>
      </c>
      <c r="G432" s="259">
        <v>12</v>
      </c>
    </row>
    <row r="433" spans="2:7" x14ac:dyDescent="0.2">
      <c r="B433" s="137">
        <v>44881</v>
      </c>
      <c r="C433" s="261">
        <v>713.1</v>
      </c>
      <c r="D433" s="259">
        <v>937.02</v>
      </c>
      <c r="E433" s="260">
        <v>0.16383</v>
      </c>
      <c r="F433" s="261">
        <v>0.39221400000000001</v>
      </c>
      <c r="G433" s="259">
        <v>7</v>
      </c>
    </row>
    <row r="434" spans="2:7" x14ac:dyDescent="0.2">
      <c r="B434" s="137">
        <v>44882</v>
      </c>
      <c r="C434" s="261">
        <v>711.61</v>
      </c>
      <c r="D434" s="259">
        <v>935.07</v>
      </c>
      <c r="E434" s="260">
        <v>38.542247000000003</v>
      </c>
      <c r="F434" s="261">
        <v>58.455126249999999</v>
      </c>
      <c r="G434" s="259">
        <v>14</v>
      </c>
    </row>
    <row r="435" spans="2:7" x14ac:dyDescent="0.2">
      <c r="B435" s="137">
        <v>44883</v>
      </c>
      <c r="C435" s="261">
        <v>711.61</v>
      </c>
      <c r="D435" s="259">
        <v>935.07</v>
      </c>
      <c r="E435" s="260">
        <v>1E-3</v>
      </c>
      <c r="F435" s="261">
        <v>1.55E-2</v>
      </c>
      <c r="G435" s="259">
        <v>1</v>
      </c>
    </row>
    <row r="436" spans="2:7" x14ac:dyDescent="0.2">
      <c r="B436" s="137">
        <v>44886</v>
      </c>
      <c r="C436" s="261">
        <v>711.91</v>
      </c>
      <c r="D436" s="259">
        <v>935.46</v>
      </c>
      <c r="E436" s="260">
        <v>0.11626400000000001</v>
      </c>
      <c r="F436" s="261">
        <v>7.4086129999999999</v>
      </c>
      <c r="G436" s="259">
        <v>5</v>
      </c>
    </row>
    <row r="437" spans="2:7" x14ac:dyDescent="0.2">
      <c r="B437" s="137">
        <v>44887</v>
      </c>
      <c r="C437" s="261">
        <v>711.91</v>
      </c>
      <c r="D437" s="259">
        <v>935.46</v>
      </c>
      <c r="E437" s="260">
        <v>3.2050000000000002E-2</v>
      </c>
      <c r="F437" s="261">
        <v>2.16079</v>
      </c>
      <c r="G437" s="259">
        <v>14</v>
      </c>
    </row>
    <row r="438" spans="2:7" x14ac:dyDescent="0.2">
      <c r="B438" s="137">
        <v>44888</v>
      </c>
      <c r="C438" s="261">
        <v>711.95</v>
      </c>
      <c r="D438" s="259">
        <v>935.52</v>
      </c>
      <c r="E438" s="260">
        <v>1.00475</v>
      </c>
      <c r="F438" s="261">
        <v>1.7044999999999999</v>
      </c>
      <c r="G438" s="259">
        <v>5</v>
      </c>
    </row>
    <row r="439" spans="2:7" x14ac:dyDescent="0.2">
      <c r="B439" s="137">
        <v>44889</v>
      </c>
      <c r="C439" s="261">
        <v>711.66</v>
      </c>
      <c r="D439" s="259">
        <v>935.12</v>
      </c>
      <c r="E439" s="260">
        <v>8.2525000000000001E-2</v>
      </c>
      <c r="F439" s="261">
        <v>5.5306300000000004</v>
      </c>
      <c r="G439" s="259">
        <v>10</v>
      </c>
    </row>
    <row r="440" spans="2:7" x14ac:dyDescent="0.2">
      <c r="B440" s="137">
        <v>44890</v>
      </c>
    </row>
    <row r="441" spans="2:7" x14ac:dyDescent="0.2">
      <c r="B441" s="137">
        <v>44893</v>
      </c>
      <c r="C441" s="261">
        <v>711.79</v>
      </c>
      <c r="D441" s="259">
        <v>935.3</v>
      </c>
      <c r="E441" s="260">
        <v>3.0616000000000001E-2</v>
      </c>
      <c r="F441" s="261">
        <v>0.73753999999999997</v>
      </c>
      <c r="G441" s="259">
        <v>4</v>
      </c>
    </row>
    <row r="442" spans="2:7" x14ac:dyDescent="0.2">
      <c r="B442" s="137">
        <v>44894</v>
      </c>
      <c r="C442" s="261">
        <v>702.76</v>
      </c>
      <c r="D442" s="259">
        <v>923.44</v>
      </c>
      <c r="E442" s="260">
        <v>0.96146500000000001</v>
      </c>
      <c r="F442" s="261">
        <v>24.368964900000002</v>
      </c>
      <c r="G442" s="259">
        <v>9</v>
      </c>
    </row>
    <row r="443" spans="2:7" x14ac:dyDescent="0.2">
      <c r="B443" s="137">
        <v>44895</v>
      </c>
      <c r="C443" s="261">
        <v>702.76</v>
      </c>
      <c r="D443" s="259">
        <v>923.44</v>
      </c>
      <c r="E443" s="260">
        <v>1.4508E-2</v>
      </c>
      <c r="F443" s="261">
        <v>0.65743574999999999</v>
      </c>
      <c r="G443" s="259">
        <v>4</v>
      </c>
    </row>
    <row r="444" spans="2:7" x14ac:dyDescent="0.2">
      <c r="B444" s="137">
        <v>44896</v>
      </c>
    </row>
    <row r="445" spans="2:7" x14ac:dyDescent="0.2">
      <c r="B445" s="137">
        <v>44897</v>
      </c>
      <c r="C445" s="261">
        <v>710.58</v>
      </c>
      <c r="D445" s="259">
        <v>933.71</v>
      </c>
      <c r="E445" s="260">
        <v>2.1897989999999998</v>
      </c>
      <c r="F445" s="261">
        <v>10.694141309999999</v>
      </c>
      <c r="G445" s="259">
        <v>20</v>
      </c>
    </row>
    <row r="446" spans="2:7" x14ac:dyDescent="0.2">
      <c r="B446" s="137">
        <v>44900</v>
      </c>
    </row>
    <row r="447" spans="2:7" x14ac:dyDescent="0.2">
      <c r="B447" s="137">
        <v>44901</v>
      </c>
    </row>
    <row r="448" spans="2:7" x14ac:dyDescent="0.2">
      <c r="B448" s="137">
        <v>44902</v>
      </c>
    </row>
    <row r="449" spans="2:7" x14ac:dyDescent="0.2">
      <c r="B449" s="137">
        <v>44903</v>
      </c>
      <c r="C449" s="261">
        <v>718.95</v>
      </c>
      <c r="D449" s="259">
        <v>944.71</v>
      </c>
      <c r="E449" s="260">
        <v>0.12853300000000001</v>
      </c>
      <c r="F449" s="260">
        <v>3.8000769999999999</v>
      </c>
      <c r="G449" s="259">
        <v>11</v>
      </c>
    </row>
    <row r="450" spans="2:7" x14ac:dyDescent="0.2">
      <c r="B450" s="137">
        <v>44904</v>
      </c>
    </row>
    <row r="451" spans="2:7" x14ac:dyDescent="0.2">
      <c r="B451" s="137">
        <v>44907</v>
      </c>
    </row>
    <row r="452" spans="2:7" x14ac:dyDescent="0.2">
      <c r="B452" s="137">
        <v>44908</v>
      </c>
    </row>
    <row r="453" spans="2:7" x14ac:dyDescent="0.2">
      <c r="B453" s="137">
        <v>44909</v>
      </c>
    </row>
    <row r="454" spans="2:7" x14ac:dyDescent="0.2">
      <c r="B454" s="137">
        <v>44910</v>
      </c>
    </row>
    <row r="455" spans="2:7" x14ac:dyDescent="0.2">
      <c r="B455" s="137">
        <v>44911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B0B4-056B-416F-97D7-A1D9AA30A70F}">
  <sheetPr codeName="Sheet11"/>
  <dimension ref="A1:M105"/>
  <sheetViews>
    <sheetView showGridLines="0" zoomScale="90" zoomScaleNormal="90" workbookViewId="0">
      <selection activeCell="C44" sqref="C44"/>
    </sheetView>
  </sheetViews>
  <sheetFormatPr defaultRowHeight="15" x14ac:dyDescent="0.25"/>
  <cols>
    <col min="1" max="1" width="20.28515625" customWidth="1"/>
    <col min="2" max="2" width="13.42578125" customWidth="1"/>
    <col min="3" max="3" width="11.5703125" customWidth="1"/>
    <col min="4" max="4" width="9.5703125" customWidth="1"/>
    <col min="5" max="5" width="12.28515625" customWidth="1"/>
    <col min="6" max="6" width="9.7109375" customWidth="1"/>
    <col min="7" max="7" width="10.7109375" customWidth="1"/>
    <col min="8" max="8" width="10.85546875" customWidth="1"/>
    <col min="9" max="9" width="16" customWidth="1"/>
    <col min="10" max="10" width="7.7109375" customWidth="1"/>
    <col min="12" max="12" width="10.7109375" bestFit="1" customWidth="1"/>
    <col min="13" max="13" width="11.5703125" bestFit="1" customWidth="1"/>
  </cols>
  <sheetData>
    <row r="1" spans="1:13" ht="15" customHeight="1" x14ac:dyDescent="0.25">
      <c r="A1" s="140"/>
      <c r="B1" s="141"/>
      <c r="C1" s="333" t="s">
        <v>309</v>
      </c>
      <c r="D1" s="333"/>
      <c r="E1" s="333"/>
      <c r="F1" s="333"/>
      <c r="G1" s="333"/>
      <c r="H1" s="333"/>
      <c r="I1" s="333"/>
      <c r="J1" s="142"/>
      <c r="K1" s="336">
        <f ca="1">TODAY()</f>
        <v>45124</v>
      </c>
      <c r="L1" s="337"/>
    </row>
    <row r="2" spans="1:13" ht="15" customHeight="1" x14ac:dyDescent="0.25">
      <c r="A2" s="143"/>
      <c r="C2" s="334"/>
      <c r="D2" s="334"/>
      <c r="E2" s="334"/>
      <c r="F2" s="334"/>
      <c r="G2" s="334"/>
      <c r="H2" s="334"/>
      <c r="I2" s="334"/>
      <c r="J2" s="144"/>
      <c r="K2" s="338"/>
      <c r="L2" s="339"/>
      <c r="M2" s="1">
        <f ca="1">TODAY()</f>
        <v>45124</v>
      </c>
    </row>
    <row r="3" spans="1:13" ht="15" customHeight="1" x14ac:dyDescent="0.25">
      <c r="A3" s="143"/>
      <c r="C3" s="334"/>
      <c r="D3" s="334"/>
      <c r="E3" s="334"/>
      <c r="F3" s="334"/>
      <c r="G3" s="334"/>
      <c r="H3" s="334"/>
      <c r="I3" s="334"/>
      <c r="J3" s="144"/>
      <c r="K3" s="338"/>
      <c r="L3" s="339"/>
    </row>
    <row r="4" spans="1:13" ht="15" customHeight="1" x14ac:dyDescent="0.25">
      <c r="A4" s="143"/>
      <c r="C4" s="335"/>
      <c r="D4" s="335"/>
      <c r="E4" s="335"/>
      <c r="F4" s="335"/>
      <c r="G4" s="335"/>
      <c r="H4" s="335"/>
      <c r="I4" s="335"/>
      <c r="J4" s="144"/>
      <c r="K4" s="338"/>
      <c r="L4" s="339"/>
    </row>
    <row r="5" spans="1:13" x14ac:dyDescent="0.25">
      <c r="A5" s="145" t="s">
        <v>310</v>
      </c>
      <c r="B5" s="146"/>
      <c r="C5" s="147"/>
      <c r="D5" s="147"/>
      <c r="E5" s="148"/>
      <c r="F5" s="148"/>
      <c r="G5" s="147"/>
      <c r="H5" s="147"/>
      <c r="I5" s="147"/>
      <c r="J5" s="147"/>
      <c r="K5" s="147"/>
      <c r="L5" s="149"/>
    </row>
    <row r="6" spans="1:13" x14ac:dyDescent="0.25">
      <c r="A6" s="150" t="s">
        <v>311</v>
      </c>
      <c r="B6" s="151" t="s">
        <v>312</v>
      </c>
      <c r="C6" s="151" t="s">
        <v>313</v>
      </c>
      <c r="D6" s="151" t="s">
        <v>314</v>
      </c>
      <c r="L6" s="152"/>
    </row>
    <row r="7" spans="1:13" x14ac:dyDescent="0.25">
      <c r="A7" s="153" t="s">
        <v>218</v>
      </c>
      <c r="B7" s="154">
        <f ca="1">INDEX(ASI!C:C,MATCH(K1,ASI!B:B,0))</f>
        <v>62943.35</v>
      </c>
      <c r="C7" s="154">
        <f ca="1">INDEX(ASI!C:C,MATCH(K1-7,ASI!B:B,0))</f>
        <v>64603.69</v>
      </c>
      <c r="D7" s="155">
        <f ca="1">B7/C7-1</f>
        <v>-2.5700389559791481E-2</v>
      </c>
      <c r="I7" s="156"/>
      <c r="J7" s="157"/>
      <c r="L7" s="152"/>
    </row>
    <row r="8" spans="1:13" x14ac:dyDescent="0.25">
      <c r="A8" s="158" t="s">
        <v>315</v>
      </c>
      <c r="B8" s="159">
        <f ca="1">SUM(OFFSET(Volume!B1,COUNTA(Volume!B:B),0,-5,1))</f>
        <v>3090.4531259999999</v>
      </c>
      <c r="C8" s="159">
        <f>SUM(Volume!B66:B70)</f>
        <v>1136.667097</v>
      </c>
      <c r="D8" s="160">
        <f ca="1">B8/C8-1</f>
        <v>1.7188726885440935</v>
      </c>
      <c r="I8" s="156"/>
      <c r="J8" s="157"/>
      <c r="L8" s="152"/>
    </row>
    <row r="9" spans="1:13" x14ac:dyDescent="0.25">
      <c r="A9" s="158" t="s">
        <v>316</v>
      </c>
      <c r="B9" s="159">
        <f ca="1">SUM(OFFSET(Volume!C1,COUNTA(Volume!C:C),0,-5,1))</f>
        <v>12.892452952699999</v>
      </c>
      <c r="C9" s="159">
        <f>SUM(Volume!C66:C70)</f>
        <v>10.812273927849999</v>
      </c>
      <c r="D9" s="160">
        <f ca="1">B9/C9-1</f>
        <v>0.19239052198741691</v>
      </c>
      <c r="I9" s="156"/>
      <c r="J9" s="157"/>
      <c r="L9" s="152"/>
    </row>
    <row r="10" spans="1:13" x14ac:dyDescent="0.25">
      <c r="A10" s="158" t="s">
        <v>317</v>
      </c>
      <c r="B10" s="159">
        <f ca="1">INDEX(Volume!D:D,MATCH(K1,Volume!A:A,0))</f>
        <v>34.273276418417097</v>
      </c>
      <c r="C10" s="159">
        <f ca="1">INDEX(Volume!D:D,MATCH(K1-7,Volume!A:A,0))</f>
        <v>35.177350281857599</v>
      </c>
      <c r="D10" s="160">
        <f ca="1">B10/C10-1</f>
        <v>-2.5700453735049256E-2</v>
      </c>
      <c r="I10" s="156"/>
      <c r="J10" s="157"/>
      <c r="L10" s="152"/>
    </row>
    <row r="11" spans="1:13" x14ac:dyDescent="0.25">
      <c r="A11" s="158" t="s">
        <v>233</v>
      </c>
      <c r="B11" s="161" t="s">
        <v>374</v>
      </c>
      <c r="C11" s="161" t="s">
        <v>375</v>
      </c>
      <c r="D11" s="162"/>
      <c r="I11" s="156"/>
      <c r="J11" s="157"/>
      <c r="L11" s="152"/>
    </row>
    <row r="12" spans="1:13" x14ac:dyDescent="0.25">
      <c r="A12" s="143"/>
      <c r="I12" s="156"/>
      <c r="J12" s="163"/>
      <c r="L12" s="152"/>
    </row>
    <row r="13" spans="1:13" x14ac:dyDescent="0.25">
      <c r="A13" s="150" t="s">
        <v>318</v>
      </c>
      <c r="B13" s="151" t="s">
        <v>312</v>
      </c>
      <c r="C13" s="151" t="s">
        <v>313</v>
      </c>
      <c r="D13" s="151" t="s">
        <v>314</v>
      </c>
      <c r="I13" s="156"/>
      <c r="J13" s="163"/>
      <c r="L13" s="152"/>
    </row>
    <row r="14" spans="1:13" x14ac:dyDescent="0.25">
      <c r="A14" s="153" t="s">
        <v>319</v>
      </c>
      <c r="B14" s="164" t="e">
        <f ca="1">INDEX(NSI!C:C,MATCH(K1,NSI!B:B,0))</f>
        <v>#N/A</v>
      </c>
      <c r="C14" s="263" t="e">
        <f ca="1">INDEX(NSI!C:C,MATCH(K1-7,NSI!B:B,0))</f>
        <v>#N/A</v>
      </c>
      <c r="D14" s="266" t="e">
        <f ca="1">B14/C14-1</f>
        <v>#N/A</v>
      </c>
      <c r="I14" s="156"/>
      <c r="J14" s="163"/>
      <c r="L14" s="152"/>
    </row>
    <row r="15" spans="1:13" x14ac:dyDescent="0.25">
      <c r="A15" s="158" t="s">
        <v>320</v>
      </c>
      <c r="B15" s="159" t="e">
        <f ca="1">_xlfn.XLOOKUP(K1,NSI!B:B,NSI!D:D,,0)</f>
        <v>#N/A</v>
      </c>
      <c r="C15" s="264" t="e">
        <f ca="1">_xlfn.XLOOKUP(K1-7,NSI!B:B,NSI!D:D,,0)</f>
        <v>#N/A</v>
      </c>
      <c r="D15" s="267" t="e">
        <f ca="1">B15/C15-1</f>
        <v>#N/A</v>
      </c>
      <c r="I15" s="156"/>
      <c r="J15" s="163"/>
      <c r="L15" s="152"/>
    </row>
    <row r="16" spans="1:13" x14ac:dyDescent="0.25">
      <c r="A16" s="158" t="s">
        <v>321</v>
      </c>
      <c r="B16" s="27">
        <f>SUM(NSI!F320:F323)</f>
        <v>149.11347461999998</v>
      </c>
      <c r="C16" s="264">
        <f>SUM(NSI!F315:F319)</f>
        <v>222.91888392999999</v>
      </c>
      <c r="D16" s="267">
        <f>B16/C16-1</f>
        <v>-0.33108639343975932</v>
      </c>
      <c r="I16" s="156"/>
      <c r="J16" s="163"/>
      <c r="L16" s="152"/>
    </row>
    <row r="17" spans="1:12" x14ac:dyDescent="0.25">
      <c r="A17" s="158" t="s">
        <v>315</v>
      </c>
      <c r="B17" s="159">
        <f>SUM(NSI!E320:E323)</f>
        <v>4.4671659999999997</v>
      </c>
      <c r="C17" s="264">
        <f>SUM(NSI!E315:E319)</f>
        <v>4.1798590000000004</v>
      </c>
      <c r="D17" s="267">
        <f>B17/C17-1</f>
        <v>6.8736050665823667E-2</v>
      </c>
      <c r="I17" s="156"/>
      <c r="J17" s="163"/>
      <c r="L17" s="152"/>
    </row>
    <row r="18" spans="1:12" x14ac:dyDescent="0.25">
      <c r="A18" s="165" t="s">
        <v>322</v>
      </c>
      <c r="B18" s="166">
        <f>SUM(NSI!G320:G323)</f>
        <v>118</v>
      </c>
      <c r="C18" s="265">
        <f>SUM(NSI!G315:G319)</f>
        <v>93</v>
      </c>
      <c r="D18" s="268">
        <f>B18/C18-1</f>
        <v>0.26881720430107525</v>
      </c>
      <c r="I18" s="156"/>
      <c r="J18" s="163"/>
      <c r="L18" s="152"/>
    </row>
    <row r="19" spans="1:12" x14ac:dyDescent="0.25">
      <c r="A19" s="167" t="s">
        <v>323</v>
      </c>
      <c r="B19" s="168"/>
      <c r="C19" s="168" t="s">
        <v>324</v>
      </c>
      <c r="D19" s="168" t="s">
        <v>325</v>
      </c>
      <c r="L19" s="152"/>
    </row>
    <row r="20" spans="1:12" x14ac:dyDescent="0.25">
      <c r="A20" s="169" t="s">
        <v>326</v>
      </c>
      <c r="B20" s="170"/>
      <c r="C20" s="171">
        <v>3.9800000000000002E-2</v>
      </c>
      <c r="D20" s="171">
        <v>4.0300000000000002E-2</v>
      </c>
      <c r="L20" s="152"/>
    </row>
    <row r="21" spans="1:12" x14ac:dyDescent="0.25">
      <c r="A21" s="165" t="s">
        <v>327</v>
      </c>
      <c r="B21" s="172"/>
      <c r="C21" s="173">
        <v>0.157</v>
      </c>
      <c r="D21" s="173">
        <v>0.156</v>
      </c>
      <c r="L21" s="152"/>
    </row>
    <row r="22" spans="1:12" x14ac:dyDescent="0.25">
      <c r="A22" s="165" t="s">
        <v>328</v>
      </c>
      <c r="B22" s="172"/>
      <c r="C22" s="173">
        <v>0.115</v>
      </c>
      <c r="D22" s="173">
        <v>0.115</v>
      </c>
      <c r="L22" s="152"/>
    </row>
    <row r="23" spans="1:12" x14ac:dyDescent="0.25">
      <c r="A23" s="165" t="s">
        <v>329</v>
      </c>
      <c r="B23" s="172"/>
      <c r="C23" s="27">
        <v>39.870511241999999</v>
      </c>
      <c r="D23" s="27">
        <v>39.844933503999997</v>
      </c>
      <c r="L23" s="152"/>
    </row>
    <row r="24" spans="1:12" x14ac:dyDescent="0.25">
      <c r="A24" s="174" t="s">
        <v>330</v>
      </c>
      <c r="B24" s="172"/>
      <c r="C24" s="175">
        <v>118.75</v>
      </c>
      <c r="D24" s="175">
        <v>100.99</v>
      </c>
      <c r="L24" s="152"/>
    </row>
    <row r="25" spans="1:12" x14ac:dyDescent="0.25">
      <c r="A25" s="176" t="s">
        <v>331</v>
      </c>
      <c r="B25" s="177"/>
      <c r="C25" s="177"/>
      <c r="D25" s="177"/>
      <c r="E25" s="177"/>
      <c r="F25" s="177"/>
      <c r="G25" s="177"/>
      <c r="H25" s="177"/>
      <c r="I25" s="177"/>
      <c r="J25" s="177"/>
      <c r="K25" s="177"/>
      <c r="L25" s="178" t="s">
        <v>332</v>
      </c>
    </row>
    <row r="26" spans="1:12" x14ac:dyDescent="0.25">
      <c r="A26" s="179"/>
      <c r="B26" s="180" t="s">
        <v>217</v>
      </c>
      <c r="C26" s="180" t="s">
        <v>213</v>
      </c>
      <c r="D26" s="180" t="s">
        <v>214</v>
      </c>
      <c r="E26" s="181" t="s">
        <v>205</v>
      </c>
      <c r="L26" s="152"/>
    </row>
    <row r="27" spans="1:12" x14ac:dyDescent="0.25">
      <c r="A27" s="182" t="s">
        <v>218</v>
      </c>
      <c r="B27" s="183" t="e">
        <f ca="1">'Ticker Changes'!Y20</f>
        <v>#N/A</v>
      </c>
      <c r="C27" s="183" t="e">
        <f ca="1">'Ticker Changes'!Z20</f>
        <v>#N/A</v>
      </c>
      <c r="D27" s="183" t="e">
        <f ca="1">'Ticker Changes'!AA20</f>
        <v>#N/A</v>
      </c>
      <c r="E27" s="183" t="e">
        <f ca="1">'Ticker Changes'!AB20</f>
        <v>#N/A</v>
      </c>
      <c r="L27" s="152"/>
    </row>
    <row r="28" spans="1:12" x14ac:dyDescent="0.25">
      <c r="A28" s="182" t="s">
        <v>147</v>
      </c>
      <c r="B28" s="183" t="e">
        <f ca="1">'Ticker Changes'!Y21</f>
        <v>#N/A</v>
      </c>
      <c r="C28" s="183" t="e">
        <f ca="1">'Ticker Changes'!Z21</f>
        <v>#N/A</v>
      </c>
      <c r="D28" s="183" t="e">
        <f ca="1">'Ticker Changes'!AA21</f>
        <v>#N/A</v>
      </c>
      <c r="E28" s="184" t="e">
        <f ca="1">'Ticker Changes'!AB21</f>
        <v>#N/A</v>
      </c>
      <c r="L28" s="152"/>
    </row>
    <row r="29" spans="1:12" x14ac:dyDescent="0.25">
      <c r="A29" s="182" t="s">
        <v>220</v>
      </c>
      <c r="B29" s="183">
        <f>'Ticker Changes'!Y22</f>
        <v>0.27457658370979376</v>
      </c>
      <c r="C29" s="183">
        <f>'Ticker Changes'!Z22</f>
        <v>6.7689428183333789E-2</v>
      </c>
      <c r="D29" s="183">
        <f>'Ticker Changes'!AA22</f>
        <v>6.7689428183333789E-2</v>
      </c>
      <c r="E29" s="184">
        <f>'Ticker Changes'!AB22</f>
        <v>0.27556580732700131</v>
      </c>
      <c r="L29" s="152"/>
    </row>
    <row r="30" spans="1:12" x14ac:dyDescent="0.25">
      <c r="A30" s="182" t="s">
        <v>221</v>
      </c>
      <c r="B30" s="183">
        <f>'Ticker Changes'!Y23</f>
        <v>0.33535106587211105</v>
      </c>
      <c r="C30" s="183">
        <f>'Ticker Changes'!Z23</f>
        <v>8.9524351435544602E-2</v>
      </c>
      <c r="D30" s="183">
        <f>'Ticker Changes'!AA23</f>
        <v>8.9524351435544602E-2</v>
      </c>
      <c r="E30" s="184">
        <f>'Ticker Changes'!AB23</f>
        <v>0.44555589250080052</v>
      </c>
      <c r="L30" s="152"/>
    </row>
    <row r="31" spans="1:12" x14ac:dyDescent="0.25">
      <c r="A31" s="182" t="s">
        <v>224</v>
      </c>
      <c r="B31" s="183">
        <f>'Ticker Changes'!Y25</f>
        <v>0.67386358360031573</v>
      </c>
      <c r="C31" s="183">
        <f>'Ticker Changes'!Z25</f>
        <v>0.11710204208112551</v>
      </c>
      <c r="D31" s="183">
        <f>'Ticker Changes'!AA25</f>
        <v>0.11710204208112551</v>
      </c>
      <c r="E31" s="184">
        <f>'Ticker Changes'!AB25</f>
        <v>0.72694610778443103</v>
      </c>
      <c r="L31" s="152"/>
    </row>
    <row r="32" spans="1:12" x14ac:dyDescent="0.25">
      <c r="A32" s="182" t="s">
        <v>225</v>
      </c>
      <c r="B32" s="183">
        <f>'Ticker Changes'!Y26</f>
        <v>9.6695707737868508E-2</v>
      </c>
      <c r="C32" s="183">
        <f>'Ticker Changes'!Z26</f>
        <v>7.4711697861767457E-2</v>
      </c>
      <c r="D32" s="183">
        <f>'Ticker Changes'!AA26</f>
        <v>7.4711697861767457E-2</v>
      </c>
      <c r="E32" s="184">
        <f>'Ticker Changes'!AB26</f>
        <v>0.11409597043990627</v>
      </c>
      <c r="L32" s="152"/>
    </row>
    <row r="33" spans="1:12" x14ac:dyDescent="0.25">
      <c r="A33" s="182" t="s">
        <v>226</v>
      </c>
      <c r="B33" s="183">
        <f>'Ticker Changes'!Y27</f>
        <v>0.27320655512851655</v>
      </c>
      <c r="C33" s="183">
        <f>'Ticker Changes'!Z27</f>
        <v>-4.0569538200188049E-3</v>
      </c>
      <c r="D33" s="183">
        <f>'Ticker Changes'!AA27</f>
        <v>-4.0569538200188049E-3</v>
      </c>
      <c r="E33" s="184">
        <f>'Ticker Changes'!AB27</f>
        <v>0.51313398875927541</v>
      </c>
      <c r="L33" s="152"/>
    </row>
    <row r="34" spans="1:12" s="185" customFormat="1" x14ac:dyDescent="0.25">
      <c r="A34" s="182" t="s">
        <v>227</v>
      </c>
      <c r="B34" s="183">
        <f>'Ticker Changes'!Y28</f>
        <v>0.696550352917785</v>
      </c>
      <c r="C34" s="183">
        <f>'Ticker Changes'!Z28</f>
        <v>9.9800219114519528E-2</v>
      </c>
      <c r="D34" s="183">
        <f>'Ticker Changes'!AA28</f>
        <v>9.9800219114519528E-2</v>
      </c>
      <c r="E34" s="184">
        <f>'Ticker Changes'!AB28</f>
        <v>0.84500951392492629</v>
      </c>
      <c r="L34" s="186"/>
    </row>
    <row r="35" spans="1:12" x14ac:dyDescent="0.25">
      <c r="A35" s="187" t="s">
        <v>228</v>
      </c>
      <c r="B35" s="188">
        <f>'Ticker Changes'!Y29</f>
        <v>0.60895307658255859</v>
      </c>
      <c r="C35" s="188">
        <f>'Ticker Changes'!Z29</f>
        <v>4.9445988378387984E-2</v>
      </c>
      <c r="D35" s="188">
        <f>'Ticker Changes'!AA29</f>
        <v>4.9445988378387984E-2</v>
      </c>
      <c r="E35" s="189">
        <f>'Ticker Changes'!AB29</f>
        <v>0.66764166093140598</v>
      </c>
      <c r="F35" s="7"/>
      <c r="G35" s="7"/>
      <c r="H35" s="7"/>
      <c r="I35" s="7"/>
      <c r="J35" s="7"/>
      <c r="K35" s="7"/>
      <c r="L35" s="190"/>
    </row>
    <row r="36" spans="1:12" ht="15.75" x14ac:dyDescent="0.25">
      <c r="A36" s="191" t="s">
        <v>198</v>
      </c>
      <c r="B36" s="192"/>
      <c r="C36" s="192"/>
      <c r="D36" s="192"/>
      <c r="E36" s="192"/>
      <c r="F36" s="192"/>
      <c r="G36" s="192"/>
      <c r="H36" s="192"/>
      <c r="I36" s="192"/>
      <c r="J36" s="192"/>
      <c r="K36" s="192"/>
      <c r="L36" s="193" t="s">
        <v>199</v>
      </c>
    </row>
    <row r="37" spans="1:12" x14ac:dyDescent="0.25">
      <c r="A37" s="143"/>
      <c r="L37" s="152"/>
    </row>
    <row r="38" spans="1:12" x14ac:dyDescent="0.25">
      <c r="A38" s="143"/>
      <c r="L38" s="152"/>
    </row>
    <row r="39" spans="1:12" x14ac:dyDescent="0.25">
      <c r="A39" s="143"/>
      <c r="L39" s="152"/>
    </row>
    <row r="40" spans="1:12" x14ac:dyDescent="0.25">
      <c r="A40" s="143"/>
      <c r="L40" s="152"/>
    </row>
    <row r="41" spans="1:12" x14ac:dyDescent="0.25">
      <c r="A41" s="143"/>
      <c r="L41" s="152"/>
    </row>
    <row r="42" spans="1:12" x14ac:dyDescent="0.25">
      <c r="A42" s="143"/>
      <c r="L42" s="152"/>
    </row>
    <row r="43" spans="1:12" x14ac:dyDescent="0.25">
      <c r="A43" s="143"/>
      <c r="L43" s="152"/>
    </row>
    <row r="44" spans="1:12" x14ac:dyDescent="0.25">
      <c r="A44" s="143"/>
      <c r="L44" s="152"/>
    </row>
    <row r="45" spans="1:12" x14ac:dyDescent="0.25">
      <c r="A45" s="143"/>
      <c r="L45" s="152"/>
    </row>
    <row r="46" spans="1:12" x14ac:dyDescent="0.25">
      <c r="A46" s="143"/>
      <c r="L46" s="152"/>
    </row>
    <row r="47" spans="1:12" x14ac:dyDescent="0.25">
      <c r="A47" s="143"/>
      <c r="L47" s="152"/>
    </row>
    <row r="48" spans="1:12" x14ac:dyDescent="0.25">
      <c r="A48" s="143"/>
      <c r="L48" s="152"/>
    </row>
    <row r="49" spans="1:12" x14ac:dyDescent="0.25">
      <c r="A49" s="194" t="s">
        <v>333</v>
      </c>
      <c r="B49" s="195"/>
      <c r="C49" s="195"/>
      <c r="D49" s="195"/>
      <c r="E49" s="196" t="s">
        <v>334</v>
      </c>
      <c r="F49" s="195"/>
      <c r="G49" s="195"/>
      <c r="H49" s="195"/>
      <c r="I49" s="196" t="s">
        <v>335</v>
      </c>
      <c r="J49" s="197"/>
      <c r="K49" s="197"/>
      <c r="L49" s="198"/>
    </row>
    <row r="50" spans="1:12" x14ac:dyDescent="0.25">
      <c r="A50" s="199"/>
      <c r="B50" s="200" t="s">
        <v>336</v>
      </c>
      <c r="C50" s="200" t="s">
        <v>337</v>
      </c>
      <c r="D50" s="201"/>
      <c r="E50" s="202"/>
      <c r="F50" s="200" t="s">
        <v>336</v>
      </c>
      <c r="G50" s="200" t="s">
        <v>337</v>
      </c>
      <c r="H50" s="203"/>
      <c r="I50" s="200"/>
      <c r="J50" s="200" t="s">
        <v>336</v>
      </c>
      <c r="K50" s="200" t="s">
        <v>337</v>
      </c>
      <c r="L50" s="204"/>
    </row>
    <row r="51" spans="1:12" x14ac:dyDescent="0.25">
      <c r="A51" s="205" t="s">
        <v>338</v>
      </c>
      <c r="B51" s="206">
        <v>0.10829999999999999</v>
      </c>
      <c r="C51" s="206">
        <v>5.7500000000000002E-2</v>
      </c>
      <c r="E51" s="207" t="s">
        <v>339</v>
      </c>
      <c r="F51" s="206">
        <v>2.18E-2</v>
      </c>
      <c r="G51" s="206">
        <v>2.5000000000000001E-2</v>
      </c>
      <c r="I51" s="207" t="s">
        <v>340</v>
      </c>
      <c r="J51" s="206">
        <v>4.0899999999999999E-2</v>
      </c>
      <c r="K51" s="206">
        <v>4.3700000000000003E-2</v>
      </c>
      <c r="L51" s="152"/>
    </row>
    <row r="52" spans="1:12" x14ac:dyDescent="0.25">
      <c r="A52" s="205" t="s">
        <v>341</v>
      </c>
      <c r="B52" s="206">
        <v>0.11169999999999999</v>
      </c>
      <c r="C52" s="206">
        <v>6.25E-2</v>
      </c>
      <c r="E52" s="207" t="s">
        <v>342</v>
      </c>
      <c r="F52" s="206">
        <v>2.7699999999999999E-2</v>
      </c>
      <c r="G52" s="206">
        <v>2.9899999999999999E-2</v>
      </c>
      <c r="I52" s="207" t="s">
        <v>343</v>
      </c>
      <c r="J52" s="206">
        <v>8.5999999999999993E-2</v>
      </c>
      <c r="K52" s="206">
        <v>7.2700000000000001E-2</v>
      </c>
      <c r="L52" s="152"/>
    </row>
    <row r="53" spans="1:12" x14ac:dyDescent="0.25">
      <c r="A53" s="205" t="s">
        <v>344</v>
      </c>
      <c r="B53" s="206">
        <f>AVERAGE(B51:B52)</f>
        <v>0.10999999999999999</v>
      </c>
      <c r="C53" s="206">
        <f>AVERAGE(C51:C52)</f>
        <v>0.06</v>
      </c>
      <c r="E53" s="207" t="s">
        <v>345</v>
      </c>
      <c r="F53" s="206">
        <v>3.5200000000000002E-2</v>
      </c>
      <c r="G53" s="206">
        <v>3.5999999999999997E-2</v>
      </c>
      <c r="I53" s="207" t="s">
        <v>346</v>
      </c>
      <c r="J53" s="208">
        <v>0.1065</v>
      </c>
      <c r="K53" s="208">
        <v>0.10249999999999999</v>
      </c>
      <c r="L53" s="152"/>
    </row>
    <row r="54" spans="1:12" x14ac:dyDescent="0.25">
      <c r="A54" s="143"/>
      <c r="E54" s="207" t="s">
        <v>347</v>
      </c>
      <c r="F54" s="206">
        <v>4.1000000000000002E-2</v>
      </c>
      <c r="G54" s="206">
        <v>4.0500000000000001E-2</v>
      </c>
      <c r="I54" s="207" t="s">
        <v>348</v>
      </c>
      <c r="J54" s="206">
        <v>0.10979999999999999</v>
      </c>
      <c r="K54" s="206">
        <v>0.10730000000000001</v>
      </c>
      <c r="L54" s="152"/>
    </row>
    <row r="55" spans="1:12" x14ac:dyDescent="0.25">
      <c r="A55" s="145" t="s">
        <v>349</v>
      </c>
      <c r="B55" s="146"/>
      <c r="C55" s="146"/>
      <c r="E55" s="207" t="s">
        <v>350</v>
      </c>
      <c r="F55" s="206">
        <v>4.7300000000000002E-2</v>
      </c>
      <c r="G55" s="206">
        <v>4.4999999999999998E-2</v>
      </c>
      <c r="I55" s="207" t="s">
        <v>351</v>
      </c>
      <c r="J55" s="206">
        <v>0.1163</v>
      </c>
      <c r="K55" s="206">
        <v>0.1227</v>
      </c>
      <c r="L55" s="152"/>
    </row>
    <row r="56" spans="1:12" x14ac:dyDescent="0.25">
      <c r="A56" s="199"/>
      <c r="B56" s="200" t="s">
        <v>336</v>
      </c>
      <c r="C56" s="200" t="s">
        <v>337</v>
      </c>
      <c r="E56" s="207" t="s">
        <v>344</v>
      </c>
      <c r="F56" s="206">
        <f>AVERAGE(F51:F55)</f>
        <v>3.4600000000000006E-2</v>
      </c>
      <c r="G56" s="206">
        <f>AVERAGE(G51:G55)</f>
        <v>3.5279999999999999E-2</v>
      </c>
      <c r="I56" s="207" t="s">
        <v>352</v>
      </c>
      <c r="J56" s="206">
        <v>0.1293</v>
      </c>
      <c r="K56" s="206">
        <v>0.1207</v>
      </c>
      <c r="L56" s="152"/>
    </row>
    <row r="57" spans="1:12" x14ac:dyDescent="0.25">
      <c r="A57" s="205" t="s">
        <v>353</v>
      </c>
      <c r="B57" s="209">
        <v>417.5</v>
      </c>
      <c r="C57" s="209">
        <v>416.67</v>
      </c>
      <c r="L57" s="152"/>
    </row>
    <row r="58" spans="1:12" x14ac:dyDescent="0.25">
      <c r="A58" s="205" t="s">
        <v>354</v>
      </c>
      <c r="B58" s="209"/>
      <c r="C58" s="209"/>
      <c r="L58" s="152"/>
    </row>
    <row r="59" spans="1:12" x14ac:dyDescent="0.25">
      <c r="A59" s="210" t="s">
        <v>355</v>
      </c>
      <c r="L59" s="152"/>
    </row>
    <row r="60" spans="1:12" x14ac:dyDescent="0.25">
      <c r="A60" s="176" t="s">
        <v>356</v>
      </c>
      <c r="B60" s="177"/>
      <c r="C60" s="177"/>
      <c r="D60" s="177"/>
      <c r="E60" s="177"/>
      <c r="F60" s="177"/>
      <c r="G60" s="177"/>
      <c r="H60" s="177"/>
      <c r="I60" s="177"/>
      <c r="J60" s="177"/>
      <c r="K60" s="177"/>
      <c r="L60" s="178"/>
    </row>
    <row r="61" spans="1:12" x14ac:dyDescent="0.25">
      <c r="A61" s="143"/>
      <c r="L61" s="152"/>
    </row>
    <row r="62" spans="1:12" x14ac:dyDescent="0.25">
      <c r="A62" s="143"/>
      <c r="L62" s="152"/>
    </row>
    <row r="63" spans="1:12" x14ac:dyDescent="0.25">
      <c r="A63" s="143"/>
      <c r="L63" s="152"/>
    </row>
    <row r="64" spans="1:12" x14ac:dyDescent="0.25">
      <c r="A64" s="143"/>
      <c r="L64" s="152"/>
    </row>
    <row r="65" spans="1:12" x14ac:dyDescent="0.25">
      <c r="A65" s="143"/>
      <c r="L65" s="152"/>
    </row>
    <row r="66" spans="1:12" x14ac:dyDescent="0.25">
      <c r="A66" s="143"/>
      <c r="L66" s="152"/>
    </row>
    <row r="67" spans="1:12" x14ac:dyDescent="0.25">
      <c r="A67" s="143"/>
      <c r="L67" s="152"/>
    </row>
    <row r="68" spans="1:12" x14ac:dyDescent="0.25">
      <c r="A68" s="143"/>
      <c r="L68" s="152"/>
    </row>
    <row r="69" spans="1:12" x14ac:dyDescent="0.25">
      <c r="A69" s="143"/>
      <c r="L69" s="152"/>
    </row>
    <row r="70" spans="1:12" x14ac:dyDescent="0.25">
      <c r="A70" s="211"/>
      <c r="B70" s="7"/>
      <c r="C70" s="7"/>
      <c r="D70" s="7"/>
      <c r="E70" s="7"/>
      <c r="F70" s="7"/>
      <c r="G70" s="7"/>
      <c r="H70" s="7"/>
      <c r="I70" s="7"/>
      <c r="J70" s="7"/>
      <c r="K70" s="7"/>
      <c r="L70" s="190"/>
    </row>
    <row r="71" spans="1:12" x14ac:dyDescent="0.25">
      <c r="A71" s="150" t="s">
        <v>357</v>
      </c>
      <c r="B71" s="177"/>
      <c r="C71" s="177"/>
      <c r="D71" s="177"/>
      <c r="E71" s="177"/>
      <c r="F71" s="177"/>
      <c r="G71" s="177"/>
      <c r="H71" s="177"/>
      <c r="I71" s="177"/>
      <c r="J71" s="177"/>
      <c r="K71" s="177"/>
      <c r="L71" s="212"/>
    </row>
    <row r="72" spans="1:12" x14ac:dyDescent="0.25">
      <c r="A72" s="213"/>
      <c r="L72" s="152"/>
    </row>
    <row r="73" spans="1:12" x14ac:dyDescent="0.25">
      <c r="A73" s="143"/>
      <c r="L73" s="152"/>
    </row>
    <row r="74" spans="1:12" x14ac:dyDescent="0.25">
      <c r="A74" s="143"/>
      <c r="L74" s="152"/>
    </row>
    <row r="75" spans="1:12" x14ac:dyDescent="0.25">
      <c r="A75" s="143"/>
      <c r="L75" s="152"/>
    </row>
    <row r="76" spans="1:12" x14ac:dyDescent="0.25">
      <c r="A76" s="143"/>
      <c r="L76" s="152"/>
    </row>
    <row r="77" spans="1:12" x14ac:dyDescent="0.25">
      <c r="A77" s="143"/>
      <c r="L77" s="152"/>
    </row>
    <row r="78" spans="1:12" x14ac:dyDescent="0.25">
      <c r="A78" s="143"/>
      <c r="L78" s="152"/>
    </row>
    <row r="79" spans="1:12" x14ac:dyDescent="0.25">
      <c r="A79" s="143"/>
      <c r="L79" s="152"/>
    </row>
    <row r="80" spans="1:12" x14ac:dyDescent="0.25">
      <c r="A80" s="143"/>
      <c r="L80" s="152"/>
    </row>
    <row r="81" spans="1:12" x14ac:dyDescent="0.25">
      <c r="A81" s="143"/>
      <c r="L81" s="152"/>
    </row>
    <row r="82" spans="1:12" x14ac:dyDescent="0.25">
      <c r="A82" s="143"/>
      <c r="L82" s="152"/>
    </row>
    <row r="83" spans="1:12" x14ac:dyDescent="0.25">
      <c r="A83" s="143"/>
      <c r="L83" s="152"/>
    </row>
    <row r="84" spans="1:12" x14ac:dyDescent="0.25">
      <c r="A84" s="143"/>
      <c r="L84" s="152"/>
    </row>
    <row r="85" spans="1:12" x14ac:dyDescent="0.25">
      <c r="A85" s="143"/>
      <c r="L85" s="152"/>
    </row>
    <row r="86" spans="1:12" x14ac:dyDescent="0.25">
      <c r="A86" s="143"/>
      <c r="L86" s="152"/>
    </row>
    <row r="87" spans="1:12" x14ac:dyDescent="0.25">
      <c r="A87" s="143"/>
      <c r="L87" s="152"/>
    </row>
    <row r="88" spans="1:12" x14ac:dyDescent="0.25">
      <c r="A88" s="143"/>
      <c r="L88" s="152"/>
    </row>
    <row r="89" spans="1:12" x14ac:dyDescent="0.25">
      <c r="A89" s="143"/>
      <c r="L89" s="152"/>
    </row>
    <row r="90" spans="1:12" x14ac:dyDescent="0.25">
      <c r="A90" s="143"/>
      <c r="L90" s="152"/>
    </row>
    <row r="91" spans="1:12" x14ac:dyDescent="0.25">
      <c r="A91" s="143"/>
      <c r="L91" s="152"/>
    </row>
    <row r="92" spans="1:12" x14ac:dyDescent="0.25">
      <c r="A92" s="214" t="s">
        <v>358</v>
      </c>
      <c r="B92" s="215"/>
      <c r="C92" s="215"/>
      <c r="D92" s="215"/>
      <c r="E92" s="215"/>
      <c r="F92" s="215"/>
      <c r="G92" s="215"/>
      <c r="H92" s="215"/>
      <c r="I92" s="215"/>
      <c r="J92" s="215"/>
      <c r="K92" s="215"/>
      <c r="L92" s="216"/>
    </row>
    <row r="93" spans="1:12" x14ac:dyDescent="0.25">
      <c r="A93" s="143"/>
      <c r="L93" s="152"/>
    </row>
    <row r="94" spans="1:12" x14ac:dyDescent="0.25">
      <c r="A94" s="143"/>
      <c r="L94" s="152"/>
    </row>
    <row r="95" spans="1:12" x14ac:dyDescent="0.25">
      <c r="A95" s="143"/>
      <c r="L95" s="152"/>
    </row>
    <row r="96" spans="1:12" x14ac:dyDescent="0.25">
      <c r="A96" s="143"/>
      <c r="L96" s="152"/>
    </row>
    <row r="97" spans="1:12" x14ac:dyDescent="0.25">
      <c r="A97" s="143"/>
      <c r="L97" s="152"/>
    </row>
    <row r="98" spans="1:12" x14ac:dyDescent="0.25">
      <c r="A98" s="143"/>
      <c r="L98" s="152"/>
    </row>
    <row r="99" spans="1:12" x14ac:dyDescent="0.25">
      <c r="A99" s="143"/>
      <c r="L99" s="152"/>
    </row>
    <row r="100" spans="1:12" x14ac:dyDescent="0.25">
      <c r="A100" s="217" t="s">
        <v>359</v>
      </c>
      <c r="L100" s="152"/>
    </row>
    <row r="101" spans="1:12" x14ac:dyDescent="0.25">
      <c r="A101" s="143"/>
      <c r="L101" s="152"/>
    </row>
    <row r="102" spans="1:12" x14ac:dyDescent="0.25">
      <c r="A102" s="143"/>
      <c r="L102" s="152"/>
    </row>
    <row r="103" spans="1:12" x14ac:dyDescent="0.25">
      <c r="A103" s="143"/>
      <c r="L103" s="152"/>
    </row>
    <row r="104" spans="1:12" x14ac:dyDescent="0.25">
      <c r="A104" s="143"/>
      <c r="L104" s="152"/>
    </row>
    <row r="105" spans="1:12" x14ac:dyDescent="0.25">
      <c r="A105" s="211"/>
      <c r="B105" s="7"/>
      <c r="C105" s="7"/>
      <c r="D105" s="7"/>
      <c r="E105" s="7"/>
      <c r="F105" s="7"/>
      <c r="G105" s="7"/>
      <c r="H105" s="7"/>
      <c r="I105" s="7"/>
      <c r="J105" s="7"/>
      <c r="K105" s="7"/>
      <c r="L105" s="190"/>
    </row>
  </sheetData>
  <mergeCells count="2">
    <mergeCell ref="C1:I4"/>
    <mergeCell ref="K1:L4"/>
  </mergeCells>
  <conditionalFormatting sqref="B27:E35">
    <cfRule type="cellIs" dxfId="3" priority="1" operator="lessThan">
      <formula>0</formula>
    </cfRule>
    <cfRule type="cellIs" dxfId="2" priority="2" operator="greaterThan">
      <formula>0</formula>
    </cfRule>
  </conditionalFormatting>
  <hyperlinks>
    <hyperlink ref="A100" r:id="rId1" xr:uid="{0856645D-BA73-419E-BB69-536D6D14C291}"/>
  </hyperlinks>
  <pageMargins left="0.31496062992125984" right="0.19685039370078741" top="0.94488188976377963" bottom="0.11811023622047245" header="0.31496062992125984" footer="0.11811023622047245"/>
  <pageSetup paperSize="9"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15E3-2AE3-4A9F-850E-766B3AB074AF}">
  <sheetPr codeName="Sheet12">
    <pageSetUpPr fitToPage="1"/>
  </sheetPr>
  <dimension ref="A1:Q49"/>
  <sheetViews>
    <sheetView showGridLines="0" zoomScale="90" zoomScaleNormal="90" workbookViewId="0">
      <selection activeCell="C7" sqref="C7"/>
    </sheetView>
  </sheetViews>
  <sheetFormatPr defaultRowHeight="15" x14ac:dyDescent="0.25"/>
  <cols>
    <col min="1" max="1" width="20.28515625" customWidth="1"/>
    <col min="2" max="2" width="13.42578125" customWidth="1"/>
    <col min="3" max="3" width="11.5703125" customWidth="1"/>
    <col min="4" max="4" width="9.5703125" customWidth="1"/>
    <col min="5" max="5" width="12.28515625" customWidth="1"/>
    <col min="6" max="6" width="9.7109375" customWidth="1"/>
    <col min="7" max="7" width="10.7109375" customWidth="1"/>
    <col min="8" max="8" width="10.85546875" customWidth="1"/>
    <col min="9" max="9" width="16" customWidth="1"/>
    <col min="10" max="10" width="7.7109375" customWidth="1"/>
    <col min="12" max="12" width="10.7109375" bestFit="1" customWidth="1"/>
    <col min="16" max="16" width="9.140625" customWidth="1"/>
  </cols>
  <sheetData>
    <row r="1" spans="1:17" ht="15" customHeight="1" x14ac:dyDescent="0.25">
      <c r="A1" s="269"/>
      <c r="B1" s="270"/>
      <c r="C1" s="346" t="s">
        <v>361</v>
      </c>
      <c r="D1" s="346"/>
      <c r="E1" s="346"/>
      <c r="F1" s="346"/>
      <c r="G1" s="346"/>
      <c r="H1" s="346"/>
      <c r="I1" s="346"/>
      <c r="J1" s="346"/>
      <c r="K1" s="346"/>
      <c r="L1" s="346"/>
      <c r="M1" s="340">
        <f ca="1">TODAY()</f>
        <v>45124</v>
      </c>
      <c r="N1" s="340"/>
      <c r="O1" s="340"/>
      <c r="P1" s="340"/>
      <c r="Q1" s="341"/>
    </row>
    <row r="2" spans="1:17" ht="15" customHeight="1" x14ac:dyDescent="0.25">
      <c r="A2" s="271"/>
      <c r="B2" s="203"/>
      <c r="C2" s="347"/>
      <c r="D2" s="347"/>
      <c r="E2" s="347"/>
      <c r="F2" s="347"/>
      <c r="G2" s="347"/>
      <c r="H2" s="347"/>
      <c r="I2" s="347"/>
      <c r="J2" s="347"/>
      <c r="K2" s="347"/>
      <c r="L2" s="347"/>
      <c r="M2" s="342"/>
      <c r="N2" s="342"/>
      <c r="O2" s="342"/>
      <c r="P2" s="342"/>
      <c r="Q2" s="343"/>
    </row>
    <row r="3" spans="1:17" ht="15" customHeight="1" x14ac:dyDescent="0.25">
      <c r="A3" s="271"/>
      <c r="B3" s="203"/>
      <c r="C3" s="347"/>
      <c r="D3" s="347"/>
      <c r="E3" s="347"/>
      <c r="F3" s="347"/>
      <c r="G3" s="347"/>
      <c r="H3" s="347"/>
      <c r="I3" s="347"/>
      <c r="J3" s="347"/>
      <c r="K3" s="347"/>
      <c r="L3" s="347"/>
      <c r="M3" s="342"/>
      <c r="N3" s="342"/>
      <c r="O3" s="342"/>
      <c r="P3" s="342"/>
      <c r="Q3" s="343"/>
    </row>
    <row r="4" spans="1:17" ht="15" customHeight="1" x14ac:dyDescent="0.25">
      <c r="A4" s="272"/>
      <c r="B4" s="242"/>
      <c r="C4" s="348"/>
      <c r="D4" s="348"/>
      <c r="E4" s="348"/>
      <c r="F4" s="348"/>
      <c r="G4" s="348"/>
      <c r="H4" s="348"/>
      <c r="I4" s="348"/>
      <c r="J4" s="348"/>
      <c r="K4" s="348"/>
      <c r="L4" s="348"/>
      <c r="M4" s="344"/>
      <c r="N4" s="344"/>
      <c r="O4" s="344"/>
      <c r="P4" s="344"/>
      <c r="Q4" s="345"/>
    </row>
    <row r="5" spans="1:17" x14ac:dyDescent="0.25">
      <c r="A5" s="273" t="s">
        <v>310</v>
      </c>
      <c r="B5" s="250"/>
      <c r="C5" s="251"/>
      <c r="D5" s="251"/>
      <c r="E5" s="220"/>
      <c r="F5" s="220"/>
      <c r="G5" s="251"/>
      <c r="H5" s="251"/>
      <c r="I5" s="251"/>
      <c r="J5" s="251"/>
      <c r="K5" s="251"/>
      <c r="L5" s="251"/>
      <c r="M5" s="251"/>
      <c r="N5" s="251"/>
      <c r="O5" s="251"/>
      <c r="P5" s="251"/>
      <c r="Q5" s="252"/>
    </row>
    <row r="6" spans="1:17" x14ac:dyDescent="0.25">
      <c r="A6" s="274" t="s">
        <v>311</v>
      </c>
      <c r="B6" s="221" t="s">
        <v>336</v>
      </c>
      <c r="C6" s="221" t="s">
        <v>337</v>
      </c>
      <c r="D6" s="221" t="s">
        <v>314</v>
      </c>
      <c r="E6" s="203"/>
      <c r="F6" s="203"/>
      <c r="G6" s="203"/>
      <c r="H6" s="203"/>
      <c r="I6" s="203"/>
      <c r="J6" s="203"/>
      <c r="K6" s="203"/>
      <c r="L6" s="222"/>
      <c r="M6" s="203"/>
      <c r="N6" s="203"/>
      <c r="O6" s="203"/>
      <c r="P6" s="203"/>
      <c r="Q6" s="204"/>
    </row>
    <row r="7" spans="1:17" x14ac:dyDescent="0.25">
      <c r="A7" s="275" t="s">
        <v>218</v>
      </c>
      <c r="B7" s="223">
        <f ca="1">INDEX(ASI!C:C,MATCH(M1,ASI!B:B,0))</f>
        <v>62943.35</v>
      </c>
      <c r="C7" s="223" t="e">
        <f ca="1">INDEX(ASI!C:C,MATCH(TODAY()-1,ASI!B:B,0))</f>
        <v>#N/A</v>
      </c>
      <c r="D7" s="224" t="e">
        <f ca="1">B7/C7-1</f>
        <v>#N/A</v>
      </c>
      <c r="E7" s="203"/>
      <c r="F7" s="203"/>
      <c r="G7" s="203"/>
      <c r="H7" s="203"/>
      <c r="I7" s="225"/>
      <c r="J7" s="226"/>
      <c r="K7" s="203"/>
      <c r="L7" s="203"/>
      <c r="M7" s="203"/>
      <c r="N7" s="203"/>
      <c r="O7" s="203"/>
      <c r="P7" s="203"/>
      <c r="Q7" s="204"/>
    </row>
    <row r="8" spans="1:17" x14ac:dyDescent="0.25">
      <c r="A8" s="276" t="s">
        <v>315</v>
      </c>
      <c r="B8" s="227">
        <f ca="1">INDEX(Volume!B:B,MATCH(M1,Volume!A:A,0))</f>
        <v>710.01826600000004</v>
      </c>
      <c r="C8" s="227" t="e">
        <f ca="1">INDEX(Volume!B:B,MATCH(TODAY()-1,Volume!A:A,0))</f>
        <v>#N/A</v>
      </c>
      <c r="D8" s="228" t="e">
        <f ca="1">B8/C8-1</f>
        <v>#N/A</v>
      </c>
      <c r="E8" s="203"/>
      <c r="F8" s="203"/>
      <c r="G8" s="203"/>
      <c r="H8" s="203"/>
      <c r="I8" s="225"/>
      <c r="J8" s="226"/>
      <c r="K8" s="203"/>
      <c r="L8" s="203"/>
      <c r="M8" s="203"/>
      <c r="N8" s="203"/>
      <c r="O8" s="203"/>
      <c r="P8" s="203"/>
      <c r="Q8" s="204"/>
    </row>
    <row r="9" spans="1:17" x14ac:dyDescent="0.25">
      <c r="A9" s="276" t="s">
        <v>316</v>
      </c>
      <c r="B9" s="227">
        <f ca="1">INDEX(Volume!C:C,MATCH(M1,Volume!A:A,0))</f>
        <v>13.82929015665</v>
      </c>
      <c r="C9" s="227" t="e">
        <f ca="1">INDEX(Volume!C:C,MATCH(TODAY()-1,Volume!A:A,0))</f>
        <v>#N/A</v>
      </c>
      <c r="D9" s="228" t="e">
        <f ca="1">B9/C9-1</f>
        <v>#N/A</v>
      </c>
      <c r="E9" s="203"/>
      <c r="F9" s="203"/>
      <c r="G9" s="203"/>
      <c r="H9" s="203"/>
      <c r="I9" s="225"/>
      <c r="J9" s="226"/>
      <c r="K9" s="203"/>
      <c r="L9" s="203"/>
      <c r="M9" s="203"/>
      <c r="N9" s="203"/>
      <c r="O9" s="203"/>
      <c r="P9" s="203"/>
      <c r="Q9" s="204"/>
    </row>
    <row r="10" spans="1:17" x14ac:dyDescent="0.25">
      <c r="A10" s="276" t="s">
        <v>317</v>
      </c>
      <c r="B10" s="227">
        <f ca="1">INDEX(Volume!D:D,MATCH(M1,Volume!A:A,0))</f>
        <v>34.273276418417097</v>
      </c>
      <c r="C10" s="227" t="e">
        <f ca="1">INDEX(Volume!D:D,MATCH(TODAY()-1,Volume!A:A,0))</f>
        <v>#N/A</v>
      </c>
      <c r="D10" s="228" t="e">
        <f ca="1">B10/C10-1</f>
        <v>#N/A</v>
      </c>
      <c r="E10" s="203"/>
      <c r="F10" s="203"/>
      <c r="G10" s="203"/>
      <c r="H10" s="203"/>
      <c r="I10" s="225"/>
      <c r="J10" s="226"/>
      <c r="K10" s="203"/>
      <c r="L10" s="203"/>
      <c r="M10" s="203"/>
      <c r="N10" s="203"/>
      <c r="O10" s="203"/>
      <c r="P10" s="203"/>
      <c r="Q10" s="204"/>
    </row>
    <row r="11" spans="1:17" x14ac:dyDescent="0.25">
      <c r="A11" s="276" t="s">
        <v>233</v>
      </c>
      <c r="B11" s="246" t="s">
        <v>386</v>
      </c>
      <c r="C11" s="227" t="s">
        <v>379</v>
      </c>
      <c r="D11" s="229"/>
      <c r="E11" s="203"/>
      <c r="F11" s="203"/>
      <c r="G11" s="203"/>
      <c r="H11" s="203"/>
      <c r="I11" s="225"/>
      <c r="J11" s="226"/>
      <c r="K11" s="203"/>
      <c r="L11" s="203"/>
      <c r="M11" s="203"/>
      <c r="N11" s="203"/>
      <c r="O11" s="203"/>
      <c r="P11" s="203"/>
      <c r="Q11" s="204"/>
    </row>
    <row r="12" spans="1:17" x14ac:dyDescent="0.25">
      <c r="A12" s="271"/>
      <c r="B12" s="203"/>
      <c r="C12" s="203"/>
      <c r="D12" s="203"/>
      <c r="E12" s="203"/>
      <c r="F12" s="203"/>
      <c r="G12" s="203"/>
      <c r="H12" s="203"/>
      <c r="I12" s="225"/>
      <c r="J12" s="230"/>
      <c r="K12" s="203"/>
      <c r="L12" s="203"/>
      <c r="M12" s="203"/>
      <c r="N12" s="203"/>
      <c r="O12" s="203"/>
      <c r="P12" s="203"/>
      <c r="Q12" s="204"/>
    </row>
    <row r="13" spans="1:17" x14ac:dyDescent="0.25">
      <c r="A13" s="274" t="s">
        <v>318</v>
      </c>
      <c r="B13" s="253" t="str">
        <f>B6</f>
        <v>Current</v>
      </c>
      <c r="C13" s="253" t="str">
        <f>C6</f>
        <v>Previous</v>
      </c>
      <c r="D13" s="221" t="s">
        <v>314</v>
      </c>
      <c r="E13" s="203"/>
      <c r="F13" s="203"/>
      <c r="G13" s="203"/>
      <c r="H13" s="203"/>
      <c r="I13" s="225"/>
      <c r="J13" s="230"/>
      <c r="K13" s="203"/>
      <c r="L13" s="203"/>
      <c r="M13" s="203"/>
      <c r="N13" s="203"/>
      <c r="O13" s="203"/>
      <c r="P13" s="203"/>
      <c r="Q13" s="204"/>
    </row>
    <row r="14" spans="1:17" x14ac:dyDescent="0.25">
      <c r="A14" s="277" t="s">
        <v>319</v>
      </c>
      <c r="B14" s="231" t="e">
        <f ca="1">INDEX(NSI!C:C,MATCH(M1,NSI!B:B,0))</f>
        <v>#N/A</v>
      </c>
      <c r="C14" s="231" t="e">
        <f ca="1">INDEX(NSI!C:C,MATCH(TODAY()-1,NSI!B:B,0))</f>
        <v>#N/A</v>
      </c>
      <c r="D14" s="224" t="e">
        <f ca="1">B14/C14-1</f>
        <v>#N/A</v>
      </c>
      <c r="E14" s="203"/>
      <c r="F14" s="203"/>
      <c r="G14" s="203"/>
      <c r="H14" s="203"/>
      <c r="I14" s="225"/>
      <c r="J14" s="230"/>
      <c r="K14" s="203"/>
      <c r="L14" s="203"/>
      <c r="M14" s="203"/>
      <c r="N14" s="203"/>
      <c r="O14" s="203"/>
      <c r="P14" s="203"/>
      <c r="Q14" s="204"/>
    </row>
    <row r="15" spans="1:17" x14ac:dyDescent="0.25">
      <c r="A15" s="276" t="s">
        <v>320</v>
      </c>
      <c r="B15" s="227" t="e">
        <f ca="1">INDEX(NSI!D:D,MATCH(TODAY()*1,NSI!B:B,0))</f>
        <v>#N/A</v>
      </c>
      <c r="C15" s="227" t="e">
        <f ca="1">INDEX(NSI!D:D,MATCH(TODAY()-1,NSI!B:B,0))</f>
        <v>#N/A</v>
      </c>
      <c r="D15" s="228" t="e">
        <f ca="1">B15/C15-1</f>
        <v>#N/A</v>
      </c>
      <c r="E15" s="203"/>
      <c r="F15" s="203"/>
      <c r="G15" s="203"/>
      <c r="H15" s="203"/>
      <c r="I15" s="225"/>
      <c r="J15" s="230"/>
      <c r="K15" s="203"/>
      <c r="L15" s="203"/>
      <c r="M15" s="203"/>
      <c r="N15" s="203"/>
      <c r="O15" s="203"/>
      <c r="P15" s="203"/>
      <c r="Q15" s="204"/>
    </row>
    <row r="16" spans="1:17" x14ac:dyDescent="0.25">
      <c r="A16" s="276" t="s">
        <v>321</v>
      </c>
      <c r="B16" s="227" t="e">
        <f ca="1">INDEX(NSI!F:F,MATCH(TODAY(),NSI!B:B,0))</f>
        <v>#N/A</v>
      </c>
      <c r="C16" s="227" t="e">
        <f ca="1">INDEX(NSI!F:F,MATCH(TODAY()-1,NSI!B:B,0))</f>
        <v>#N/A</v>
      </c>
      <c r="D16" s="228" t="e">
        <f ca="1">B16/C16-1</f>
        <v>#N/A</v>
      </c>
      <c r="E16" s="203"/>
      <c r="F16" s="203"/>
      <c r="G16" s="203"/>
      <c r="H16" s="203"/>
      <c r="I16" s="225"/>
      <c r="J16" s="230"/>
      <c r="K16" s="203"/>
      <c r="L16" s="203"/>
      <c r="M16" s="203"/>
      <c r="N16" s="203"/>
      <c r="O16" s="203"/>
      <c r="P16" s="203"/>
      <c r="Q16" s="204"/>
    </row>
    <row r="17" spans="1:17" x14ac:dyDescent="0.25">
      <c r="A17" s="276" t="s">
        <v>315</v>
      </c>
      <c r="B17" s="227" t="e">
        <f ca="1">INDEX(NSI!E:E,MATCH(TODAY(),NSI!B:B,0))</f>
        <v>#N/A</v>
      </c>
      <c r="C17" s="227" t="e">
        <f ca="1">INDEX(NSI!E:E,MATCH(TODAY()-1,NSI!B:B,0))</f>
        <v>#N/A</v>
      </c>
      <c r="D17" s="228" t="e">
        <f ca="1">B17/C17-1</f>
        <v>#N/A</v>
      </c>
      <c r="E17" s="203"/>
      <c r="F17" s="203"/>
      <c r="G17" s="203"/>
      <c r="H17" s="203"/>
      <c r="I17" s="225"/>
      <c r="J17" s="230"/>
      <c r="K17" s="203"/>
      <c r="L17" s="203"/>
      <c r="M17" s="203"/>
      <c r="N17" s="203"/>
      <c r="O17" s="203"/>
      <c r="P17" s="203"/>
      <c r="Q17" s="204"/>
    </row>
    <row r="18" spans="1:17" x14ac:dyDescent="0.25">
      <c r="A18" s="278" t="s">
        <v>322</v>
      </c>
      <c r="B18" s="232" t="e">
        <f ca="1">INDEX(NSI!G:G,MATCH(TODAY(),NSI!B:B,0))</f>
        <v>#N/A</v>
      </c>
      <c r="C18" s="232" t="e">
        <f ca="1">INDEX(NSI!G:G,MATCH(TODAY()-1,NSI!B:B,0))</f>
        <v>#N/A</v>
      </c>
      <c r="D18" s="233" t="e">
        <f ca="1">B18/C18-1</f>
        <v>#N/A</v>
      </c>
      <c r="E18" s="203"/>
      <c r="F18" s="203"/>
      <c r="G18" s="203"/>
      <c r="H18" s="203"/>
      <c r="I18" s="225"/>
      <c r="J18" s="230"/>
      <c r="K18" s="203"/>
      <c r="L18" s="203"/>
      <c r="M18" s="203"/>
      <c r="N18" s="203"/>
      <c r="O18" s="203"/>
      <c r="P18" s="203"/>
      <c r="Q18" s="204"/>
    </row>
    <row r="19" spans="1:17" x14ac:dyDescent="0.25">
      <c r="A19" s="271"/>
      <c r="B19" s="203"/>
      <c r="C19" s="203"/>
      <c r="D19" s="203"/>
      <c r="E19" s="203"/>
      <c r="F19" s="203"/>
      <c r="G19" s="203"/>
      <c r="H19" s="203"/>
      <c r="I19" s="203"/>
      <c r="J19" s="203"/>
      <c r="K19" s="203"/>
      <c r="L19" s="203"/>
      <c r="M19" s="203"/>
      <c r="N19" s="203"/>
      <c r="O19" s="203"/>
      <c r="P19" s="203"/>
      <c r="Q19" s="204"/>
    </row>
    <row r="20" spans="1:17" x14ac:dyDescent="0.25">
      <c r="A20" s="271"/>
      <c r="B20" s="203"/>
      <c r="C20" s="203"/>
      <c r="D20" s="203"/>
      <c r="E20" s="203"/>
      <c r="F20" s="203"/>
      <c r="G20" s="203"/>
      <c r="H20" s="203"/>
      <c r="I20" s="203"/>
      <c r="J20" s="203"/>
      <c r="K20" s="203"/>
      <c r="L20" s="203"/>
      <c r="M20" s="203"/>
      <c r="N20" s="203"/>
      <c r="O20" s="203"/>
      <c r="P20" s="203"/>
      <c r="Q20" s="204"/>
    </row>
    <row r="21" spans="1:17" x14ac:dyDescent="0.25">
      <c r="A21" s="271"/>
      <c r="B21" s="203"/>
      <c r="C21" s="203"/>
      <c r="D21" s="203"/>
      <c r="E21" s="203"/>
      <c r="F21" s="203"/>
      <c r="G21" s="203"/>
      <c r="H21" s="203"/>
      <c r="I21" s="203"/>
      <c r="J21" s="203"/>
      <c r="K21" s="203"/>
      <c r="L21" s="203"/>
      <c r="M21" s="203"/>
      <c r="N21" s="203"/>
      <c r="O21" s="203"/>
      <c r="P21" s="203"/>
      <c r="Q21" s="204"/>
    </row>
    <row r="22" spans="1:17" ht="15.75" x14ac:dyDescent="0.25">
      <c r="A22" s="234" t="s">
        <v>331</v>
      </c>
      <c r="B22" s="247"/>
      <c r="C22" s="247"/>
      <c r="D22" s="247"/>
      <c r="E22" s="247"/>
      <c r="F22" s="280" t="s">
        <v>198</v>
      </c>
      <c r="G22" s="295"/>
      <c r="H22" s="295"/>
      <c r="I22" s="295"/>
      <c r="J22" s="295"/>
      <c r="K22" s="295"/>
      <c r="L22" s="295"/>
      <c r="M22" s="295"/>
      <c r="N22" s="295"/>
      <c r="O22" s="295"/>
      <c r="P22" s="295"/>
      <c r="Q22" s="243" t="s">
        <v>199</v>
      </c>
    </row>
    <row r="23" spans="1:17" x14ac:dyDescent="0.25">
      <c r="A23" s="248"/>
      <c r="B23" s="249" t="s">
        <v>364</v>
      </c>
      <c r="C23" s="249" t="s">
        <v>213</v>
      </c>
      <c r="D23" s="249" t="s">
        <v>214</v>
      </c>
      <c r="E23" s="249" t="s">
        <v>205</v>
      </c>
      <c r="F23" s="203"/>
      <c r="G23" s="292"/>
      <c r="H23" s="293"/>
      <c r="I23" s="293"/>
      <c r="J23" s="203"/>
      <c r="K23" s="292"/>
      <c r="L23" s="293"/>
      <c r="M23" s="293"/>
      <c r="N23" s="203"/>
      <c r="O23" s="293"/>
      <c r="P23" s="293"/>
      <c r="Q23" s="235"/>
    </row>
    <row r="24" spans="1:17" x14ac:dyDescent="0.25">
      <c r="A24" s="182" t="s">
        <v>218</v>
      </c>
      <c r="B24" s="236" t="e">
        <f ca="1">'Ticker Changes'!X20</f>
        <v>#N/A</v>
      </c>
      <c r="C24" s="236" t="e">
        <f ca="1">'Ticker Changes'!Z20</f>
        <v>#N/A</v>
      </c>
      <c r="D24" s="236" t="e">
        <f ca="1">'Ticker Changes'!AA20</f>
        <v>#N/A</v>
      </c>
      <c r="E24" s="237" t="e">
        <f ca="1">'Ticker Changes'!AB20</f>
        <v>#N/A</v>
      </c>
      <c r="F24" s="203"/>
      <c r="G24" s="294"/>
      <c r="H24" s="25"/>
      <c r="I24" s="25"/>
      <c r="J24" s="203"/>
      <c r="K24" s="294"/>
      <c r="L24" s="25"/>
      <c r="M24" s="25"/>
      <c r="N24" s="203"/>
      <c r="O24" s="294"/>
      <c r="P24" s="25"/>
      <c r="Q24" s="296"/>
    </row>
    <row r="25" spans="1:17" x14ac:dyDescent="0.25">
      <c r="A25" s="182" t="s">
        <v>147</v>
      </c>
      <c r="B25" s="236" t="e">
        <f ca="1">'Ticker Changes'!X21</f>
        <v>#N/A</v>
      </c>
      <c r="C25" s="236" t="e">
        <f ca="1">'Ticker Changes'!Z21</f>
        <v>#N/A</v>
      </c>
      <c r="D25" s="236" t="e">
        <f ca="1">'Ticker Changes'!AA21</f>
        <v>#N/A</v>
      </c>
      <c r="E25" s="237" t="e">
        <f ca="1">'Ticker Changes'!AB21</f>
        <v>#N/A</v>
      </c>
      <c r="F25" s="203"/>
      <c r="G25" s="294"/>
      <c r="H25" s="25"/>
      <c r="I25" s="25"/>
      <c r="J25" s="203"/>
      <c r="K25" s="294"/>
      <c r="L25" s="25"/>
      <c r="M25" s="25"/>
      <c r="N25" s="203"/>
      <c r="O25" s="294"/>
      <c r="P25" s="25"/>
      <c r="Q25" s="296"/>
    </row>
    <row r="26" spans="1:17" x14ac:dyDescent="0.25">
      <c r="A26" s="182" t="s">
        <v>220</v>
      </c>
      <c r="B26" s="236">
        <f>'Ticker Changes'!X22</f>
        <v>0.23708035498099833</v>
      </c>
      <c r="C26" s="236">
        <f>'Ticker Changes'!Z22</f>
        <v>6.7689428183333789E-2</v>
      </c>
      <c r="D26" s="236">
        <f>'Ticker Changes'!AA22</f>
        <v>6.7689428183333789E-2</v>
      </c>
      <c r="E26" s="237">
        <f>'Ticker Changes'!AB22</f>
        <v>0.27556580732700131</v>
      </c>
      <c r="F26" s="203"/>
      <c r="G26" s="294"/>
      <c r="H26" s="25"/>
      <c r="I26" s="25"/>
      <c r="J26" s="203"/>
      <c r="K26" s="294"/>
      <c r="L26" s="25"/>
      <c r="M26" s="25"/>
      <c r="N26" s="203"/>
      <c r="O26" s="294"/>
      <c r="P26" s="25"/>
      <c r="Q26" s="296"/>
    </row>
    <row r="27" spans="1:17" x14ac:dyDescent="0.25">
      <c r="A27" s="182" t="s">
        <v>221</v>
      </c>
      <c r="B27" s="236">
        <f>'Ticker Changes'!X23</f>
        <v>0.39033827263734344</v>
      </c>
      <c r="C27" s="236">
        <f>'Ticker Changes'!Z23</f>
        <v>8.9524351435544602E-2</v>
      </c>
      <c r="D27" s="236">
        <f>'Ticker Changes'!AA23</f>
        <v>8.9524351435544602E-2</v>
      </c>
      <c r="E27" s="237">
        <f>'Ticker Changes'!AB23</f>
        <v>0.44555589250080052</v>
      </c>
      <c r="F27" s="203"/>
      <c r="G27" s="203"/>
      <c r="H27" s="203"/>
      <c r="I27" s="203"/>
      <c r="J27" s="203"/>
      <c r="K27" s="294"/>
      <c r="L27" s="25"/>
      <c r="M27" s="25"/>
      <c r="N27" s="203"/>
      <c r="O27" s="294"/>
      <c r="P27" s="25"/>
      <c r="Q27" s="296"/>
    </row>
    <row r="28" spans="1:17" x14ac:dyDescent="0.25">
      <c r="A28" s="182" t="s">
        <v>224</v>
      </c>
      <c r="B28" s="236">
        <f>'Ticker Changes'!X25</f>
        <v>0.65257053794494491</v>
      </c>
      <c r="C28" s="236">
        <f>'Ticker Changes'!Z25</f>
        <v>0.11710204208112551</v>
      </c>
      <c r="D28" s="236">
        <f>'Ticker Changes'!AA25</f>
        <v>0.11710204208112551</v>
      </c>
      <c r="E28" s="237">
        <f>'Ticker Changes'!AB25</f>
        <v>0.72694610778443103</v>
      </c>
      <c r="F28" s="203"/>
      <c r="G28" s="293"/>
      <c r="H28" s="292"/>
      <c r="I28" s="292"/>
      <c r="J28" s="203"/>
      <c r="K28" s="294"/>
      <c r="L28" s="25"/>
      <c r="M28" s="25"/>
      <c r="N28" s="203"/>
      <c r="O28" s="294"/>
      <c r="P28" s="25"/>
      <c r="Q28" s="296"/>
    </row>
    <row r="29" spans="1:17" x14ac:dyDescent="0.25">
      <c r="A29" s="182" t="s">
        <v>225</v>
      </c>
      <c r="B29" s="236">
        <f>'Ticker Changes'!X26</f>
        <v>9.6188331627431012E-2</v>
      </c>
      <c r="C29" s="236">
        <f>'Ticker Changes'!Z26</f>
        <v>7.4711697861767457E-2</v>
      </c>
      <c r="D29" s="236">
        <f>'Ticker Changes'!AA26</f>
        <v>7.4711697861767457E-2</v>
      </c>
      <c r="E29" s="237">
        <f>'Ticker Changes'!AB26</f>
        <v>0.11409597043990627</v>
      </c>
      <c r="F29" s="203"/>
      <c r="G29" s="292"/>
      <c r="H29" s="293"/>
      <c r="I29" s="293"/>
      <c r="J29" s="203"/>
      <c r="K29" s="294"/>
      <c r="L29" s="25"/>
      <c r="M29" s="25"/>
      <c r="N29" s="203"/>
      <c r="O29" s="294"/>
      <c r="P29" s="25"/>
      <c r="Q29" s="296"/>
    </row>
    <row r="30" spans="1:17" x14ac:dyDescent="0.25">
      <c r="A30" s="182" t="s">
        <v>226</v>
      </c>
      <c r="B30" s="236">
        <f>'Ticker Changes'!X27</f>
        <v>0.40847808563435484</v>
      </c>
      <c r="C30" s="236">
        <f>'Ticker Changes'!Z27</f>
        <v>-4.0569538200188049E-3</v>
      </c>
      <c r="D30" s="236">
        <f>'Ticker Changes'!AA27</f>
        <v>-4.0569538200188049E-3</v>
      </c>
      <c r="E30" s="237">
        <f>'Ticker Changes'!AB27</f>
        <v>0.51313398875927541</v>
      </c>
      <c r="F30" s="203"/>
      <c r="G30" s="294"/>
      <c r="H30" s="24"/>
      <c r="I30" s="24"/>
      <c r="J30" s="203"/>
      <c r="K30" s="203"/>
      <c r="L30" s="203"/>
      <c r="M30" s="203"/>
      <c r="N30" s="203"/>
      <c r="O30" s="203"/>
      <c r="P30" s="203"/>
      <c r="Q30" s="204"/>
    </row>
    <row r="31" spans="1:17" x14ac:dyDescent="0.25">
      <c r="A31" s="182" t="s">
        <v>227</v>
      </c>
      <c r="B31" s="236">
        <f>'Ticker Changes'!X28</f>
        <v>0.78063439065108509</v>
      </c>
      <c r="C31" s="236">
        <f>'Ticker Changes'!Z28</f>
        <v>9.9800219114519528E-2</v>
      </c>
      <c r="D31" s="236">
        <f>'Ticker Changes'!AA28</f>
        <v>9.9800219114519528E-2</v>
      </c>
      <c r="E31" s="237">
        <f>'Ticker Changes'!AB28</f>
        <v>0.84500951392492629</v>
      </c>
      <c r="F31" s="203"/>
      <c r="G31" s="294"/>
      <c r="H31" s="24"/>
      <c r="I31" s="24"/>
      <c r="J31" s="203"/>
      <c r="K31" s="203"/>
      <c r="L31" s="203"/>
      <c r="M31" s="203"/>
      <c r="N31" s="203"/>
      <c r="O31" s="203"/>
      <c r="P31" s="203"/>
      <c r="Q31" s="204"/>
    </row>
    <row r="32" spans="1:17" x14ac:dyDescent="0.25">
      <c r="A32" s="187" t="s">
        <v>228</v>
      </c>
      <c r="B32" s="238">
        <f>'Ticker Changes'!X29</f>
        <v>0.62405049151027692</v>
      </c>
      <c r="C32" s="238">
        <f>'Ticker Changes'!Z29</f>
        <v>4.9445988378387984E-2</v>
      </c>
      <c r="D32" s="238">
        <f>'Ticker Changes'!AA29</f>
        <v>4.9445988378387984E-2</v>
      </c>
      <c r="E32" s="239">
        <f>'Ticker Changes'!AB29</f>
        <v>0.66764166093140598</v>
      </c>
      <c r="F32" s="203"/>
      <c r="G32" s="203"/>
      <c r="H32" s="203"/>
      <c r="I32" s="203"/>
      <c r="J32" s="203"/>
      <c r="K32" s="203"/>
      <c r="L32" s="203"/>
      <c r="M32" s="203"/>
      <c r="N32" s="203"/>
      <c r="O32" s="203"/>
      <c r="P32" s="203"/>
      <c r="Q32" s="204"/>
    </row>
    <row r="33" spans="1:17" x14ac:dyDescent="0.25">
      <c r="A33" s="271"/>
      <c r="B33" s="203"/>
      <c r="C33" s="203"/>
      <c r="D33" s="203"/>
      <c r="E33" s="203"/>
      <c r="F33" s="203"/>
      <c r="G33" s="203"/>
      <c r="H33" s="203"/>
      <c r="I33" s="203"/>
      <c r="J33" s="203"/>
      <c r="K33" s="203"/>
      <c r="L33" s="203"/>
      <c r="M33" s="203"/>
      <c r="N33" s="203"/>
      <c r="O33" s="203"/>
      <c r="P33" s="203"/>
      <c r="Q33" s="204"/>
    </row>
    <row r="34" spans="1:17" x14ac:dyDescent="0.25">
      <c r="A34" s="279"/>
      <c r="B34" s="240"/>
      <c r="C34" s="240"/>
      <c r="D34" s="240"/>
      <c r="E34" s="240"/>
      <c r="F34" s="240"/>
      <c r="G34" s="240"/>
      <c r="H34" s="240"/>
      <c r="I34" s="240"/>
      <c r="J34" s="240"/>
      <c r="K34" s="240"/>
      <c r="L34" s="240"/>
      <c r="M34" s="240"/>
      <c r="N34" s="240"/>
      <c r="O34" s="240"/>
      <c r="P34" s="240"/>
      <c r="Q34" s="241"/>
    </row>
    <row r="35" spans="1:17" x14ac:dyDescent="0.25">
      <c r="A35" s="271"/>
      <c r="B35" s="203"/>
      <c r="C35" s="203"/>
      <c r="D35" s="203"/>
      <c r="E35" s="203"/>
      <c r="F35" s="242"/>
      <c r="G35" s="242"/>
      <c r="H35" s="242"/>
      <c r="I35" s="242"/>
      <c r="J35" s="242"/>
      <c r="K35" s="242"/>
      <c r="L35" s="242"/>
      <c r="M35" s="203"/>
      <c r="N35" s="203"/>
      <c r="O35" s="203"/>
      <c r="P35" s="203"/>
      <c r="Q35" s="204"/>
    </row>
    <row r="36" spans="1:17" ht="15.75" x14ac:dyDescent="0.25">
      <c r="A36" s="280" t="s">
        <v>358</v>
      </c>
      <c r="B36" s="192"/>
      <c r="C36" s="192"/>
      <c r="D36" s="192"/>
      <c r="E36" s="192"/>
      <c r="F36" s="192"/>
      <c r="G36" s="192"/>
      <c r="H36" s="192"/>
      <c r="I36" s="192"/>
      <c r="J36" s="192"/>
      <c r="K36" s="192"/>
      <c r="L36" s="219"/>
      <c r="M36" s="219"/>
      <c r="N36" s="219"/>
      <c r="O36" s="219"/>
      <c r="P36" s="219"/>
      <c r="Q36" s="243"/>
    </row>
    <row r="37" spans="1:17" x14ac:dyDescent="0.25">
      <c r="A37" s="271"/>
      <c r="B37" s="203"/>
      <c r="C37" s="203"/>
      <c r="D37" s="203"/>
      <c r="E37" s="203"/>
      <c r="F37" s="203"/>
      <c r="G37" s="203"/>
      <c r="H37" s="203"/>
      <c r="I37" s="203"/>
      <c r="J37" s="203"/>
      <c r="K37" s="203"/>
      <c r="L37" s="203"/>
      <c r="M37" s="203"/>
      <c r="N37" s="203"/>
      <c r="O37" s="203"/>
      <c r="P37" s="203"/>
      <c r="Q37" s="204"/>
    </row>
    <row r="38" spans="1:17" ht="18.75" x14ac:dyDescent="0.3">
      <c r="A38" s="297" t="s">
        <v>380</v>
      </c>
      <c r="B38" s="203"/>
      <c r="C38" s="203"/>
      <c r="E38" s="349" t="s">
        <v>385</v>
      </c>
      <c r="F38" s="350"/>
      <c r="G38" s="350"/>
      <c r="H38" s="350"/>
      <c r="I38" s="350"/>
      <c r="J38" s="350"/>
      <c r="K38" s="350"/>
      <c r="L38" s="203"/>
      <c r="M38" s="203"/>
      <c r="N38" s="203"/>
      <c r="O38" s="203"/>
      <c r="P38" s="298" t="s">
        <v>383</v>
      </c>
      <c r="Q38" s="204"/>
    </row>
    <row r="39" spans="1:17" ht="18.75" x14ac:dyDescent="0.3">
      <c r="A39" s="297" t="s">
        <v>381</v>
      </c>
      <c r="B39" s="203"/>
      <c r="C39" s="203"/>
      <c r="E39" s="350"/>
      <c r="F39" s="350"/>
      <c r="G39" s="350"/>
      <c r="H39" s="350"/>
      <c r="I39" s="350"/>
      <c r="J39" s="350"/>
      <c r="K39" s="350"/>
      <c r="L39" s="203"/>
      <c r="M39" s="203"/>
      <c r="N39" s="203"/>
      <c r="O39" s="203"/>
      <c r="P39" s="298" t="s">
        <v>384</v>
      </c>
      <c r="Q39" s="204"/>
    </row>
    <row r="40" spans="1:17" ht="18.75" x14ac:dyDescent="0.3">
      <c r="A40" s="297" t="s">
        <v>382</v>
      </c>
      <c r="B40" s="203"/>
      <c r="C40" s="203"/>
      <c r="D40" s="203"/>
      <c r="E40" s="350"/>
      <c r="F40" s="350"/>
      <c r="G40" s="350"/>
      <c r="H40" s="350"/>
      <c r="I40" s="350"/>
      <c r="J40" s="350"/>
      <c r="K40" s="350"/>
      <c r="L40" s="203"/>
      <c r="M40" s="203"/>
      <c r="N40" s="203"/>
      <c r="O40" s="203"/>
      <c r="P40" s="203"/>
      <c r="Q40" s="204"/>
    </row>
    <row r="41" spans="1:17" x14ac:dyDescent="0.25">
      <c r="A41" s="271"/>
      <c r="B41" s="203"/>
      <c r="C41" s="203"/>
      <c r="D41" s="203"/>
      <c r="E41" s="203"/>
      <c r="F41" s="203"/>
      <c r="G41" s="203"/>
      <c r="H41" s="203"/>
      <c r="I41" s="203"/>
      <c r="J41" s="203"/>
      <c r="K41" s="203"/>
      <c r="L41" s="203"/>
      <c r="M41" s="203"/>
      <c r="N41" s="203"/>
      <c r="O41" s="203"/>
      <c r="P41" s="203"/>
      <c r="Q41" s="204"/>
    </row>
    <row r="42" spans="1:17" x14ac:dyDescent="0.25">
      <c r="A42" s="271"/>
      <c r="B42" s="203"/>
      <c r="C42" s="203"/>
      <c r="D42" s="203"/>
      <c r="E42" s="203"/>
      <c r="F42" s="203"/>
      <c r="G42" s="203"/>
      <c r="H42" s="203"/>
      <c r="I42" s="203"/>
      <c r="J42" s="203"/>
      <c r="K42" s="203"/>
      <c r="L42" s="203"/>
      <c r="M42" s="203"/>
      <c r="N42" s="203"/>
      <c r="O42" s="203"/>
      <c r="P42" s="203"/>
      <c r="Q42" s="204"/>
    </row>
    <row r="43" spans="1:17" x14ac:dyDescent="0.25">
      <c r="A43" s="271"/>
      <c r="B43" s="203"/>
      <c r="C43" s="203"/>
      <c r="D43" s="203"/>
      <c r="E43" s="203"/>
      <c r="F43" s="203"/>
      <c r="G43" s="203"/>
      <c r="H43" s="203"/>
      <c r="I43" s="203"/>
      <c r="J43" s="203"/>
      <c r="K43" s="203"/>
      <c r="L43" s="203"/>
      <c r="M43" s="203"/>
      <c r="N43" s="203"/>
      <c r="O43" s="203"/>
      <c r="P43" s="203"/>
      <c r="Q43" s="204"/>
    </row>
    <row r="44" spans="1:17" x14ac:dyDescent="0.25">
      <c r="A44" s="271"/>
      <c r="B44" s="203"/>
      <c r="C44" s="203"/>
      <c r="D44" s="203"/>
      <c r="E44" s="203"/>
      <c r="F44" s="203"/>
      <c r="G44" s="203"/>
      <c r="H44" s="203"/>
      <c r="I44" s="203"/>
      <c r="J44" s="203"/>
      <c r="K44" s="203"/>
      <c r="L44" s="203"/>
      <c r="M44" s="203"/>
      <c r="N44" s="203"/>
      <c r="O44" s="203"/>
      <c r="P44" s="203"/>
      <c r="Q44" s="204"/>
    </row>
    <row r="45" spans="1:17" x14ac:dyDescent="0.25">
      <c r="A45" s="271"/>
      <c r="B45" s="203"/>
      <c r="C45" s="203"/>
      <c r="D45" s="203"/>
      <c r="E45" s="203"/>
      <c r="F45" s="203"/>
      <c r="G45" s="203"/>
      <c r="H45" s="203"/>
      <c r="I45" s="203"/>
      <c r="J45" s="203"/>
      <c r="K45" s="203"/>
      <c r="L45" s="203"/>
      <c r="M45" s="203"/>
      <c r="N45" s="203"/>
      <c r="O45" s="203"/>
      <c r="P45" s="203"/>
      <c r="Q45" s="204"/>
    </row>
    <row r="46" spans="1:17" x14ac:dyDescent="0.25">
      <c r="A46" s="271"/>
      <c r="B46" s="203"/>
      <c r="C46" s="203"/>
      <c r="D46" s="203"/>
      <c r="E46" s="203"/>
      <c r="F46" s="203"/>
      <c r="G46" s="203"/>
      <c r="H46" s="203"/>
      <c r="I46" s="203"/>
      <c r="J46" s="203"/>
      <c r="K46" s="203"/>
      <c r="L46" s="203"/>
      <c r="M46" s="203"/>
      <c r="N46" s="203"/>
      <c r="O46" s="203"/>
      <c r="P46" s="203"/>
      <c r="Q46" s="204"/>
    </row>
    <row r="47" spans="1:17" x14ac:dyDescent="0.25">
      <c r="A47" s="271"/>
      <c r="B47" s="203"/>
      <c r="C47" s="203"/>
      <c r="D47" s="203"/>
      <c r="E47" s="203"/>
      <c r="F47" s="203"/>
      <c r="G47" s="203"/>
      <c r="H47" s="203"/>
      <c r="I47" s="203"/>
      <c r="J47" s="203"/>
      <c r="K47" s="203"/>
      <c r="L47" s="203"/>
      <c r="M47" s="203"/>
      <c r="N47" s="203"/>
      <c r="O47" s="203"/>
      <c r="P47" s="203"/>
      <c r="Q47" s="204"/>
    </row>
    <row r="48" spans="1:17" x14ac:dyDescent="0.25">
      <c r="A48" s="271"/>
      <c r="B48" s="203"/>
      <c r="C48" s="203"/>
      <c r="D48" s="203"/>
      <c r="E48" s="203"/>
      <c r="F48" s="203"/>
      <c r="G48" s="203"/>
      <c r="H48" s="203"/>
      <c r="I48" s="203"/>
      <c r="J48" s="203"/>
      <c r="K48" s="203"/>
      <c r="L48" s="203"/>
      <c r="M48" s="203"/>
      <c r="N48" s="203"/>
      <c r="O48" s="203"/>
      <c r="P48" s="203"/>
      <c r="Q48" s="204"/>
    </row>
    <row r="49" spans="1:17" x14ac:dyDescent="0.25">
      <c r="A49" s="272"/>
      <c r="B49" s="242"/>
      <c r="C49" s="242"/>
      <c r="D49" s="242"/>
      <c r="E49" s="242"/>
      <c r="F49" s="242"/>
      <c r="G49" s="242"/>
      <c r="H49" s="242"/>
      <c r="I49" s="242"/>
      <c r="J49" s="242"/>
      <c r="K49" s="242"/>
      <c r="L49" s="242"/>
      <c r="M49" s="242"/>
      <c r="N49" s="242"/>
      <c r="O49" s="242"/>
      <c r="P49" s="242"/>
      <c r="Q49" s="281"/>
    </row>
  </sheetData>
  <mergeCells count="3">
    <mergeCell ref="M1:Q4"/>
    <mergeCell ref="C1:L4"/>
    <mergeCell ref="E38:K40"/>
  </mergeCells>
  <conditionalFormatting sqref="B24:E32">
    <cfRule type="cellIs" dxfId="1" priority="1" operator="lessThan">
      <formula>0</formula>
    </cfRule>
    <cfRule type="cellIs" dxfId="0" priority="2" operator="greaterThan">
      <formula>0</formula>
    </cfRule>
  </conditionalFormatting>
  <hyperlinks>
    <hyperlink ref="P38" r:id="rId1" xr:uid="{EB962801-6AC8-465A-9AC4-7E63210E0D4D}"/>
    <hyperlink ref="P39" r:id="rId2" xr:uid="{644C6A24-A440-4EED-9DF0-B00D755A901E}"/>
    <hyperlink ref="E38" r:id="rId3" xr:uid="{B59DFAA1-AF9F-4B5B-B350-AAFD44357588}"/>
  </hyperlinks>
  <pageMargins left="0.31496062992125984" right="0.31496062992125984" top="0.94488188976377963" bottom="0.11811023622047245" header="0.31496062992125984" footer="0.11811023622047245"/>
  <pageSetup paperSize="9" scale="71"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BDF6-6A3E-4099-AFAD-66272DF21998}">
  <sheetPr codeName="Sheet2"/>
  <dimension ref="B1:N123"/>
  <sheetViews>
    <sheetView showGridLines="0" tabSelected="1" zoomScaleNormal="100" workbookViewId="0">
      <pane xSplit="3" ySplit="6" topLeftCell="D7" activePane="bottomRight" state="frozen"/>
      <selection pane="topRight" activeCell="D1" sqref="D1"/>
      <selection pane="bottomLeft" activeCell="A7" sqref="A7"/>
      <selection pane="bottomRight"/>
    </sheetView>
  </sheetViews>
  <sheetFormatPr defaultRowHeight="15" x14ac:dyDescent="0.25"/>
  <cols>
    <col min="1" max="1" width="0.7109375" style="42" customWidth="1"/>
    <col min="2" max="2" width="4.7109375" style="42" customWidth="1"/>
    <col min="3" max="3" width="13.28515625" style="42" bestFit="1" customWidth="1"/>
    <col min="4" max="4" width="11.7109375" style="42" bestFit="1" customWidth="1"/>
    <col min="5" max="8" width="10.28515625" style="42" bestFit="1" customWidth="1"/>
    <col min="9" max="9" width="11.5703125" style="42" customWidth="1"/>
    <col min="10" max="10" width="16.140625" style="42" bestFit="1" customWidth="1"/>
    <col min="11" max="11" width="21.7109375" style="42" customWidth="1"/>
    <col min="12" max="12" width="17.28515625" style="42" customWidth="1"/>
    <col min="13" max="14" width="17.42578125" style="42" bestFit="1" customWidth="1"/>
    <col min="15" max="18" width="9.140625" style="42"/>
    <col min="19" max="19" width="12.42578125" style="42" bestFit="1" customWidth="1"/>
    <col min="20" max="16384" width="9.140625" style="42"/>
  </cols>
  <sheetData>
    <row r="1" spans="2:14" x14ac:dyDescent="0.25">
      <c r="B1" s="41"/>
    </row>
    <row r="2" spans="2:14" x14ac:dyDescent="0.25">
      <c r="B2" s="63"/>
      <c r="C2" s="89"/>
      <c r="D2" s="310" t="s">
        <v>18</v>
      </c>
      <c r="E2" s="310"/>
      <c r="F2" s="310"/>
      <c r="G2" s="310"/>
      <c r="H2" s="310"/>
      <c r="I2" s="310"/>
      <c r="J2" s="304">
        <v>45124</v>
      </c>
      <c r="K2" s="305"/>
    </row>
    <row r="3" spans="2:14" x14ac:dyDescent="0.25">
      <c r="B3" s="64"/>
      <c r="C3" s="90"/>
      <c r="D3" s="311"/>
      <c r="E3" s="311"/>
      <c r="F3" s="311"/>
      <c r="G3" s="311"/>
      <c r="H3" s="311"/>
      <c r="I3" s="311"/>
      <c r="J3" s="306"/>
      <c r="K3" s="307"/>
    </row>
    <row r="4" spans="2:14" x14ac:dyDescent="0.25">
      <c r="B4" s="64"/>
      <c r="C4" s="91"/>
      <c r="D4" s="311"/>
      <c r="E4" s="311"/>
      <c r="F4" s="311"/>
      <c r="G4" s="311"/>
      <c r="H4" s="311"/>
      <c r="I4" s="311"/>
      <c r="J4" s="306"/>
      <c r="K4" s="307"/>
      <c r="L4" s="62"/>
      <c r="M4" s="92" t="s">
        <v>19</v>
      </c>
      <c r="N4" s="93" t="s">
        <v>20</v>
      </c>
    </row>
    <row r="5" spans="2:14" x14ac:dyDescent="0.25">
      <c r="B5" s="94"/>
      <c r="C5" s="95"/>
      <c r="D5" s="312"/>
      <c r="E5" s="312"/>
      <c r="F5" s="312"/>
      <c r="G5" s="312"/>
      <c r="H5" s="312"/>
      <c r="I5" s="312"/>
      <c r="J5" s="308"/>
      <c r="K5" s="309"/>
      <c r="L5" s="96" t="s">
        <v>21</v>
      </c>
      <c r="M5" s="97">
        <v>5.9712579868891336E-3</v>
      </c>
      <c r="N5" s="98">
        <v>0.2281375253506952</v>
      </c>
    </row>
    <row r="6" spans="2:14" ht="25.5" x14ac:dyDescent="0.25">
      <c r="B6" s="302" t="s">
        <v>22</v>
      </c>
      <c r="C6" s="303"/>
      <c r="D6" s="131" t="s">
        <v>23</v>
      </c>
      <c r="E6" s="131" t="s">
        <v>24</v>
      </c>
      <c r="F6" s="131" t="s">
        <v>25</v>
      </c>
      <c r="G6" s="131" t="s">
        <v>26</v>
      </c>
      <c r="H6" s="131" t="s">
        <v>27</v>
      </c>
      <c r="I6" s="131" t="s">
        <v>28</v>
      </c>
      <c r="J6" s="132" t="s">
        <v>29</v>
      </c>
      <c r="K6" s="133" t="s">
        <v>30</v>
      </c>
      <c r="L6" s="133" t="s">
        <v>20</v>
      </c>
      <c r="M6" s="133" t="s">
        <v>31</v>
      </c>
      <c r="N6" s="133" t="s">
        <v>32</v>
      </c>
    </row>
    <row r="7" spans="2:14" x14ac:dyDescent="0.25">
      <c r="B7" s="39">
        <v>-9.8684210526315708E-2</v>
      </c>
      <c r="C7" s="40" t="s">
        <v>33</v>
      </c>
      <c r="D7" s="71">
        <v>1.52</v>
      </c>
      <c r="E7" s="71">
        <v>1.52</v>
      </c>
      <c r="F7" s="72">
        <v>1.37</v>
      </c>
      <c r="G7" s="72">
        <v>1.37</v>
      </c>
      <c r="H7" s="71">
        <v>1.37</v>
      </c>
      <c r="I7" s="99">
        <v>-9.8684210526315708E-2</v>
      </c>
      <c r="J7" s="73">
        <v>500270</v>
      </c>
      <c r="K7" s="71">
        <v>685496.2</v>
      </c>
      <c r="L7" s="74">
        <v>-0.19411764705882339</v>
      </c>
      <c r="M7" s="71">
        <v>1.7</v>
      </c>
      <c r="N7" s="71">
        <v>1.37</v>
      </c>
    </row>
    <row r="8" spans="2:14" x14ac:dyDescent="0.25">
      <c r="B8" s="39">
        <v>0</v>
      </c>
      <c r="C8" s="40" t="s">
        <v>34</v>
      </c>
      <c r="D8" s="71">
        <v>0.49</v>
      </c>
      <c r="E8" s="71">
        <v>0.49</v>
      </c>
      <c r="F8" s="72">
        <v>0.49</v>
      </c>
      <c r="G8" s="72">
        <v>0.49</v>
      </c>
      <c r="H8" s="71">
        <v>0.49</v>
      </c>
      <c r="I8" s="99">
        <v>0</v>
      </c>
      <c r="J8" s="73">
        <v>275100</v>
      </c>
      <c r="K8" s="71">
        <v>135479</v>
      </c>
      <c r="L8" s="74">
        <v>0.96</v>
      </c>
      <c r="M8" s="71">
        <v>0.5</v>
      </c>
      <c r="N8" s="71">
        <v>0.25</v>
      </c>
    </row>
    <row r="9" spans="2:14" x14ac:dyDescent="0.25">
      <c r="B9" s="39">
        <v>0</v>
      </c>
      <c r="C9" s="40" t="s">
        <v>35</v>
      </c>
      <c r="D9" s="71">
        <v>1.83</v>
      </c>
      <c r="E9" s="71">
        <v>1.83</v>
      </c>
      <c r="F9" s="72">
        <v>0</v>
      </c>
      <c r="G9" s="72">
        <v>0</v>
      </c>
      <c r="H9" s="71">
        <v>1.83</v>
      </c>
      <c r="I9" s="99">
        <v>0</v>
      </c>
      <c r="J9" s="73">
        <v>228128</v>
      </c>
      <c r="K9" s="71">
        <v>422035.42</v>
      </c>
      <c r="L9" s="74">
        <v>0.41860465116279078</v>
      </c>
      <c r="M9" s="71">
        <v>2.5</v>
      </c>
      <c r="N9" s="71">
        <v>1.1599999999999999</v>
      </c>
    </row>
    <row r="10" spans="2:14" x14ac:dyDescent="0.25">
      <c r="B10" s="39">
        <v>9.6989966555183882E-2</v>
      </c>
      <c r="C10" s="40" t="s">
        <v>373</v>
      </c>
      <c r="D10" s="71">
        <v>14.95</v>
      </c>
      <c r="E10" s="71">
        <v>14.95</v>
      </c>
      <c r="F10" s="72">
        <v>16.399999999999999</v>
      </c>
      <c r="G10" s="72">
        <v>15.3</v>
      </c>
      <c r="H10" s="71">
        <v>16.399999999999999</v>
      </c>
      <c r="I10" s="99">
        <v>9.6989966555183882E-2</v>
      </c>
      <c r="J10" s="73">
        <v>51054571</v>
      </c>
      <c r="K10" s="71">
        <v>828767400.35000002</v>
      </c>
      <c r="L10" s="74">
        <v>0.92941176470588216</v>
      </c>
      <c r="M10" s="71">
        <v>18.899999999999999</v>
      </c>
      <c r="N10" s="71">
        <v>8.4</v>
      </c>
    </row>
    <row r="11" spans="2:14" x14ac:dyDescent="0.25">
      <c r="B11" s="39">
        <v>0</v>
      </c>
      <c r="C11" s="40" t="s">
        <v>36</v>
      </c>
      <c r="D11" s="71">
        <v>0.2</v>
      </c>
      <c r="E11" s="71">
        <v>0.2</v>
      </c>
      <c r="F11" s="72">
        <v>0</v>
      </c>
      <c r="G11" s="72">
        <v>0</v>
      </c>
      <c r="H11" s="71">
        <v>0.2</v>
      </c>
      <c r="I11" s="99">
        <v>0</v>
      </c>
      <c r="J11" s="73">
        <v>0</v>
      </c>
      <c r="K11" s="71">
        <v>0</v>
      </c>
      <c r="L11" s="74">
        <v>0</v>
      </c>
      <c r="M11" s="71">
        <v>0.2</v>
      </c>
      <c r="N11" s="71">
        <v>0.2</v>
      </c>
    </row>
    <row r="12" spans="2:14" x14ac:dyDescent="0.25">
      <c r="B12" s="39">
        <v>-3.0303030303030165E-2</v>
      </c>
      <c r="C12" s="40" t="s">
        <v>37</v>
      </c>
      <c r="D12" s="71">
        <v>6.6</v>
      </c>
      <c r="E12" s="71">
        <v>6.6</v>
      </c>
      <c r="F12" s="72">
        <v>6.4</v>
      </c>
      <c r="G12" s="72">
        <v>6.15</v>
      </c>
      <c r="H12" s="71">
        <v>6.4</v>
      </c>
      <c r="I12" s="99">
        <v>-3.0303030303030165E-2</v>
      </c>
      <c r="J12" s="73">
        <v>612805</v>
      </c>
      <c r="K12" s="71">
        <v>3907787.9</v>
      </c>
      <c r="L12" s="74">
        <v>6.6666666666666652E-2</v>
      </c>
      <c r="M12" s="71">
        <v>7.35</v>
      </c>
      <c r="N12" s="71">
        <v>5.2</v>
      </c>
    </row>
    <row r="13" spans="2:14" x14ac:dyDescent="0.25">
      <c r="B13" s="39">
        <v>0</v>
      </c>
      <c r="C13" s="40" t="s">
        <v>38</v>
      </c>
      <c r="D13" s="71">
        <v>0.24</v>
      </c>
      <c r="E13" s="71">
        <v>0.24</v>
      </c>
      <c r="F13" s="72">
        <v>0</v>
      </c>
      <c r="G13" s="72">
        <v>0</v>
      </c>
      <c r="H13" s="71">
        <v>0.24</v>
      </c>
      <c r="I13" s="99">
        <v>0</v>
      </c>
      <c r="J13" s="73">
        <v>0</v>
      </c>
      <c r="K13" s="71">
        <v>0</v>
      </c>
      <c r="L13" s="74">
        <v>0.19999999999999996</v>
      </c>
      <c r="M13" s="71">
        <v>0.24</v>
      </c>
      <c r="N13" s="71">
        <v>0.2</v>
      </c>
    </row>
    <row r="14" spans="2:14" x14ac:dyDescent="0.25">
      <c r="B14" s="39">
        <v>0</v>
      </c>
      <c r="C14" s="40" t="s">
        <v>39</v>
      </c>
      <c r="D14" s="71">
        <v>0.64</v>
      </c>
      <c r="E14" s="71">
        <v>0.64</v>
      </c>
      <c r="F14" s="72">
        <v>0.7</v>
      </c>
      <c r="G14" s="72">
        <v>0.63</v>
      </c>
      <c r="H14" s="71">
        <v>0.64</v>
      </c>
      <c r="I14" s="99">
        <v>0</v>
      </c>
      <c r="J14" s="73">
        <v>5787888</v>
      </c>
      <c r="K14" s="71">
        <v>3996984.23</v>
      </c>
      <c r="L14" s="74">
        <v>8.4745762711864403E-2</v>
      </c>
      <c r="M14" s="71">
        <v>0.77</v>
      </c>
      <c r="N14" s="71">
        <v>0.53</v>
      </c>
    </row>
    <row r="15" spans="2:14" x14ac:dyDescent="0.25">
      <c r="B15" s="39">
        <v>0</v>
      </c>
      <c r="C15" s="40" t="s">
        <v>40</v>
      </c>
      <c r="D15" s="71">
        <v>1319.9</v>
      </c>
      <c r="E15" s="71">
        <v>1319.9</v>
      </c>
      <c r="F15" s="72">
        <v>0</v>
      </c>
      <c r="G15" s="72">
        <v>0</v>
      </c>
      <c r="H15" s="71">
        <v>1319.9</v>
      </c>
      <c r="I15" s="99">
        <v>0</v>
      </c>
      <c r="J15" s="73">
        <v>4582</v>
      </c>
      <c r="K15" s="71">
        <v>5443416</v>
      </c>
      <c r="L15" s="74">
        <v>-0.19272171253822623</v>
      </c>
      <c r="M15" s="71">
        <v>1660</v>
      </c>
      <c r="N15" s="71">
        <v>1175</v>
      </c>
    </row>
    <row r="16" spans="2:14" x14ac:dyDescent="0.25">
      <c r="B16" s="39">
        <v>0</v>
      </c>
      <c r="C16" s="40" t="s">
        <v>41</v>
      </c>
      <c r="D16" s="71">
        <v>16.5</v>
      </c>
      <c r="E16" s="71">
        <v>16.5</v>
      </c>
      <c r="F16" s="72">
        <v>0</v>
      </c>
      <c r="G16" s="72">
        <v>0</v>
      </c>
      <c r="H16" s="71">
        <v>16.5</v>
      </c>
      <c r="I16" s="99">
        <v>0</v>
      </c>
      <c r="J16" s="73">
        <v>0</v>
      </c>
      <c r="K16" s="71">
        <v>0</v>
      </c>
      <c r="L16" s="74">
        <v>-0.10326086956521729</v>
      </c>
      <c r="M16" s="71">
        <v>26.4</v>
      </c>
      <c r="N16" s="71">
        <v>15.95</v>
      </c>
    </row>
    <row r="17" spans="2:14" x14ac:dyDescent="0.25">
      <c r="B17" s="39">
        <v>0</v>
      </c>
      <c r="C17" s="40" t="s">
        <v>42</v>
      </c>
      <c r="D17" s="71">
        <v>10.7</v>
      </c>
      <c r="E17" s="71">
        <v>10.7</v>
      </c>
      <c r="F17" s="72">
        <v>0</v>
      </c>
      <c r="G17" s="72">
        <v>0</v>
      </c>
      <c r="H17" s="71">
        <v>10.7</v>
      </c>
      <c r="I17" s="99">
        <v>0</v>
      </c>
      <c r="J17" s="73">
        <v>206260</v>
      </c>
      <c r="K17" s="71">
        <v>2023897.2</v>
      </c>
      <c r="L17" s="74">
        <v>0.78333333333333321</v>
      </c>
      <c r="M17" s="71">
        <v>11</v>
      </c>
      <c r="N17" s="71">
        <v>6</v>
      </c>
    </row>
    <row r="18" spans="2:14" x14ac:dyDescent="0.25">
      <c r="B18" s="39">
        <v>0</v>
      </c>
      <c r="C18" s="40" t="s">
        <v>43</v>
      </c>
      <c r="D18" s="71">
        <v>35</v>
      </c>
      <c r="E18" s="71">
        <v>35</v>
      </c>
      <c r="F18" s="72">
        <v>0</v>
      </c>
      <c r="G18" s="72">
        <v>0</v>
      </c>
      <c r="H18" s="71">
        <v>35</v>
      </c>
      <c r="I18" s="99">
        <v>0</v>
      </c>
      <c r="J18" s="73">
        <v>2354</v>
      </c>
      <c r="K18" s="71">
        <v>87453.9</v>
      </c>
      <c r="L18" s="74">
        <v>-0.11616161616161624</v>
      </c>
      <c r="M18" s="71">
        <v>40</v>
      </c>
      <c r="N18" s="71">
        <v>35</v>
      </c>
    </row>
    <row r="19" spans="2:14" x14ac:dyDescent="0.25">
      <c r="B19" s="39">
        <v>0</v>
      </c>
      <c r="C19" s="40" t="s">
        <v>44</v>
      </c>
      <c r="D19" s="71">
        <v>98.95</v>
      </c>
      <c r="E19" s="71">
        <v>98.95</v>
      </c>
      <c r="F19" s="72">
        <v>0</v>
      </c>
      <c r="G19" s="72">
        <v>0</v>
      </c>
      <c r="H19" s="71">
        <v>98.95</v>
      </c>
      <c r="I19" s="99">
        <v>0</v>
      </c>
      <c r="J19" s="73">
        <v>65772</v>
      </c>
      <c r="K19" s="71">
        <v>5884798</v>
      </c>
      <c r="L19" s="74">
        <v>1.2276214833759624E-2</v>
      </c>
      <c r="M19" s="71">
        <v>99.45</v>
      </c>
      <c r="N19" s="71">
        <v>83.15</v>
      </c>
    </row>
    <row r="20" spans="2:14" x14ac:dyDescent="0.25">
      <c r="B20" s="39">
        <v>0</v>
      </c>
      <c r="C20" s="40" t="s">
        <v>45</v>
      </c>
      <c r="D20" s="71">
        <v>135.75</v>
      </c>
      <c r="E20" s="71">
        <v>135.75</v>
      </c>
      <c r="F20" s="72">
        <v>0</v>
      </c>
      <c r="G20" s="72">
        <v>0</v>
      </c>
      <c r="H20" s="71">
        <v>135.75</v>
      </c>
      <c r="I20" s="99">
        <v>0</v>
      </c>
      <c r="J20" s="73">
        <v>129138</v>
      </c>
      <c r="K20" s="71">
        <v>16055779.4</v>
      </c>
      <c r="L20" s="74">
        <v>1.0884615384615386</v>
      </c>
      <c r="M20" s="71">
        <v>135.75</v>
      </c>
      <c r="N20" s="71">
        <v>71.5</v>
      </c>
    </row>
    <row r="21" spans="2:14" x14ac:dyDescent="0.25">
      <c r="B21" s="39">
        <v>0</v>
      </c>
      <c r="C21" s="40" t="s">
        <v>46</v>
      </c>
      <c r="D21" s="71">
        <v>16.75</v>
      </c>
      <c r="E21" s="71">
        <v>16.75</v>
      </c>
      <c r="F21" s="72">
        <v>0</v>
      </c>
      <c r="G21" s="72">
        <v>0</v>
      </c>
      <c r="H21" s="71">
        <v>16.75</v>
      </c>
      <c r="I21" s="99">
        <v>0</v>
      </c>
      <c r="J21" s="73">
        <v>167534</v>
      </c>
      <c r="K21" s="71">
        <v>2610363.5</v>
      </c>
      <c r="L21" s="74">
        <v>0.40756302521008392</v>
      </c>
      <c r="M21" s="71">
        <v>18.8</v>
      </c>
      <c r="N21" s="71">
        <v>10.199999999999999</v>
      </c>
    </row>
    <row r="22" spans="2:14" x14ac:dyDescent="0.25">
      <c r="B22" s="39">
        <v>0</v>
      </c>
      <c r="C22" s="40" t="s">
        <v>47</v>
      </c>
      <c r="D22" s="71">
        <v>19.25</v>
      </c>
      <c r="E22" s="71">
        <v>19.25</v>
      </c>
      <c r="F22" s="72">
        <v>0</v>
      </c>
      <c r="G22" s="72">
        <v>0</v>
      </c>
      <c r="H22" s="71">
        <v>19.25</v>
      </c>
      <c r="I22" s="99">
        <v>0</v>
      </c>
      <c r="J22" s="73">
        <v>21670</v>
      </c>
      <c r="K22" s="71">
        <v>413117.5</v>
      </c>
      <c r="L22" s="74">
        <v>8.1460674157303403E-2</v>
      </c>
      <c r="M22" s="71">
        <v>20.45</v>
      </c>
      <c r="N22" s="71">
        <v>17.8</v>
      </c>
    </row>
    <row r="23" spans="2:14" x14ac:dyDescent="0.25">
      <c r="B23" s="39">
        <v>-1.5151515151515138E-2</v>
      </c>
      <c r="C23" s="40" t="s">
        <v>48</v>
      </c>
      <c r="D23" s="71">
        <v>1.32</v>
      </c>
      <c r="E23" s="71">
        <v>1.32</v>
      </c>
      <c r="F23" s="72">
        <v>1.45</v>
      </c>
      <c r="G23" s="72">
        <v>1.3</v>
      </c>
      <c r="H23" s="71">
        <v>1.3</v>
      </c>
      <c r="I23" s="99">
        <v>-1.5151515151515138E-2</v>
      </c>
      <c r="J23" s="73">
        <v>2112777</v>
      </c>
      <c r="K23" s="71">
        <v>2836030.8</v>
      </c>
      <c r="L23" s="74">
        <v>0.31313131313131315</v>
      </c>
      <c r="M23" s="71">
        <v>1.6</v>
      </c>
      <c r="N23" s="71">
        <v>0.93</v>
      </c>
    </row>
    <row r="24" spans="2:14" x14ac:dyDescent="0.25">
      <c r="B24" s="39">
        <v>9.8412698412698507E-2</v>
      </c>
      <c r="C24" s="40" t="s">
        <v>49</v>
      </c>
      <c r="D24" s="71">
        <v>3.15</v>
      </c>
      <c r="E24" s="71">
        <v>3.15</v>
      </c>
      <c r="F24" s="72">
        <v>3.46</v>
      </c>
      <c r="G24" s="72">
        <v>2.85</v>
      </c>
      <c r="H24" s="71">
        <v>3.46</v>
      </c>
      <c r="I24" s="99">
        <v>9.8412698412698507E-2</v>
      </c>
      <c r="J24" s="73">
        <v>2416283</v>
      </c>
      <c r="K24" s="71">
        <v>7956193.4699999997</v>
      </c>
      <c r="L24" s="74">
        <v>-0.37090909090909097</v>
      </c>
      <c r="M24" s="71">
        <v>5.74</v>
      </c>
      <c r="N24" s="71">
        <v>3.46</v>
      </c>
    </row>
    <row r="25" spans="2:14" x14ac:dyDescent="0.25">
      <c r="B25" s="39">
        <v>7.3684210526315796E-2</v>
      </c>
      <c r="C25" s="40" t="s">
        <v>50</v>
      </c>
      <c r="D25" s="71">
        <v>0.95</v>
      </c>
      <c r="E25" s="71">
        <v>0.95</v>
      </c>
      <c r="F25" s="72">
        <v>1.04</v>
      </c>
      <c r="G25" s="72">
        <v>0.86</v>
      </c>
      <c r="H25" s="71">
        <v>1.02</v>
      </c>
      <c r="I25" s="99">
        <v>7.3684210526315796E-2</v>
      </c>
      <c r="J25" s="73">
        <v>15778869</v>
      </c>
      <c r="K25" s="71">
        <v>13862612.279999999</v>
      </c>
      <c r="L25" s="74">
        <v>3.6363636363636367</v>
      </c>
      <c r="M25" s="71">
        <v>1.27</v>
      </c>
      <c r="N25" s="71">
        <v>0.23</v>
      </c>
    </row>
    <row r="26" spans="2:14" x14ac:dyDescent="0.25">
      <c r="B26" s="39">
        <v>9.659090909090895E-2</v>
      </c>
      <c r="C26" s="40" t="s">
        <v>51</v>
      </c>
      <c r="D26" s="71">
        <v>1.76</v>
      </c>
      <c r="E26" s="71">
        <v>1.76</v>
      </c>
      <c r="F26" s="72">
        <v>1.93</v>
      </c>
      <c r="G26" s="72">
        <v>1.93</v>
      </c>
      <c r="H26" s="71">
        <v>1.93</v>
      </c>
      <c r="I26" s="99">
        <v>9.659090909090895E-2</v>
      </c>
      <c r="J26" s="73">
        <v>1365490</v>
      </c>
      <c r="K26" s="71">
        <v>2635395.7000000002</v>
      </c>
      <c r="L26" s="74">
        <v>-0.13839285714285721</v>
      </c>
      <c r="M26" s="71">
        <v>2.02</v>
      </c>
      <c r="N26" s="71">
        <v>1.21</v>
      </c>
    </row>
    <row r="27" spans="2:14" x14ac:dyDescent="0.25">
      <c r="B27" s="39">
        <v>0</v>
      </c>
      <c r="C27" s="40" t="s">
        <v>52</v>
      </c>
      <c r="D27" s="71">
        <v>1.05</v>
      </c>
      <c r="E27" s="71">
        <v>1.05</v>
      </c>
      <c r="F27" s="72">
        <v>0</v>
      </c>
      <c r="G27" s="72">
        <v>0</v>
      </c>
      <c r="H27" s="71">
        <v>1.05</v>
      </c>
      <c r="I27" s="99">
        <v>0</v>
      </c>
      <c r="J27" s="73">
        <v>98547</v>
      </c>
      <c r="K27" s="71">
        <v>93619.65</v>
      </c>
      <c r="L27" s="74">
        <v>0.56716417910447769</v>
      </c>
      <c r="M27" s="71">
        <v>1.3</v>
      </c>
      <c r="N27" s="71">
        <v>0.52</v>
      </c>
    </row>
    <row r="28" spans="2:14" x14ac:dyDescent="0.25">
      <c r="B28" s="39">
        <v>0</v>
      </c>
      <c r="C28" s="40" t="s">
        <v>53</v>
      </c>
      <c r="D28" s="71">
        <v>3.5</v>
      </c>
      <c r="E28" s="71">
        <v>3.5</v>
      </c>
      <c r="F28" s="72">
        <v>0</v>
      </c>
      <c r="G28" s="72">
        <v>0</v>
      </c>
      <c r="H28" s="71">
        <v>3.5</v>
      </c>
      <c r="I28" s="99">
        <v>0</v>
      </c>
      <c r="J28" s="73">
        <v>0</v>
      </c>
      <c r="K28" s="71">
        <v>0</v>
      </c>
      <c r="L28" s="74">
        <v>9.375E-2</v>
      </c>
      <c r="M28" s="71">
        <v>4.5</v>
      </c>
      <c r="N28" s="71">
        <v>3.15</v>
      </c>
    </row>
    <row r="29" spans="2:14" x14ac:dyDescent="0.25">
      <c r="B29" s="39">
        <v>0</v>
      </c>
      <c r="C29" s="40" t="s">
        <v>54</v>
      </c>
      <c r="D29" s="71">
        <v>112.5</v>
      </c>
      <c r="E29" s="71">
        <v>112.5</v>
      </c>
      <c r="F29" s="72">
        <v>0</v>
      </c>
      <c r="G29" s="72">
        <v>0</v>
      </c>
      <c r="H29" s="71">
        <v>112.5</v>
      </c>
      <c r="I29" s="99">
        <v>0</v>
      </c>
      <c r="J29" s="73">
        <v>108694</v>
      </c>
      <c r="K29" s="71">
        <v>11005267.5</v>
      </c>
      <c r="L29" s="74">
        <v>3.2452830188679247</v>
      </c>
      <c r="M29" s="71">
        <v>112.5</v>
      </c>
      <c r="N29" s="71">
        <v>26.5</v>
      </c>
    </row>
    <row r="30" spans="2:14" x14ac:dyDescent="0.25">
      <c r="B30" s="39">
        <v>4.9504950495049549E-2</v>
      </c>
      <c r="C30" s="40" t="s">
        <v>55</v>
      </c>
      <c r="D30" s="71">
        <v>1.01</v>
      </c>
      <c r="E30" s="71">
        <v>1.01</v>
      </c>
      <c r="F30" s="72">
        <v>1.06</v>
      </c>
      <c r="G30" s="72">
        <v>1.05</v>
      </c>
      <c r="H30" s="71">
        <v>1.06</v>
      </c>
      <c r="I30" s="99">
        <v>4.9504950495049549E-2</v>
      </c>
      <c r="J30" s="73">
        <v>2451495</v>
      </c>
      <c r="K30" s="71">
        <v>2513082.1800000002</v>
      </c>
      <c r="L30" s="74">
        <v>0.76666666666666683</v>
      </c>
      <c r="M30" s="71">
        <v>1.22</v>
      </c>
      <c r="N30" s="71">
        <v>0.54</v>
      </c>
    </row>
    <row r="31" spans="2:14" x14ac:dyDescent="0.25">
      <c r="B31" s="39">
        <v>-8.98876404494382E-2</v>
      </c>
      <c r="C31" s="40" t="s">
        <v>56</v>
      </c>
      <c r="D31" s="71">
        <v>0.89</v>
      </c>
      <c r="E31" s="71">
        <v>0.89</v>
      </c>
      <c r="F31" s="72">
        <v>0.81</v>
      </c>
      <c r="G31" s="72">
        <v>0.81</v>
      </c>
      <c r="H31" s="71">
        <v>0.81</v>
      </c>
      <c r="I31" s="99">
        <v>-8.98876404494382E-2</v>
      </c>
      <c r="J31" s="73">
        <v>668748</v>
      </c>
      <c r="K31" s="71">
        <v>542173.72</v>
      </c>
      <c r="L31" s="74">
        <v>0.76086956521739135</v>
      </c>
      <c r="M31" s="71">
        <v>0.81</v>
      </c>
      <c r="N31" s="71">
        <v>0.42</v>
      </c>
    </row>
    <row r="32" spans="2:14" x14ac:dyDescent="0.25">
      <c r="B32" s="39">
        <v>0</v>
      </c>
      <c r="C32" s="40" t="s">
        <v>57</v>
      </c>
      <c r="D32" s="71">
        <v>7</v>
      </c>
      <c r="E32" s="71">
        <v>7</v>
      </c>
      <c r="F32" s="72">
        <v>0</v>
      </c>
      <c r="G32" s="72">
        <v>0</v>
      </c>
      <c r="H32" s="71">
        <v>7</v>
      </c>
      <c r="I32" s="99">
        <v>0</v>
      </c>
      <c r="J32" s="73">
        <v>777372</v>
      </c>
      <c r="K32" s="71">
        <v>5010005.3499999996</v>
      </c>
      <c r="L32" s="74">
        <v>0.17647058823529416</v>
      </c>
      <c r="M32" s="71">
        <v>7.5</v>
      </c>
      <c r="N32" s="71">
        <v>5.65</v>
      </c>
    </row>
    <row r="33" spans="2:14" x14ac:dyDescent="0.25">
      <c r="B33" s="39">
        <v>0</v>
      </c>
      <c r="C33" s="40" t="s">
        <v>58</v>
      </c>
      <c r="D33" s="71">
        <v>2.65</v>
      </c>
      <c r="E33" s="71">
        <v>2.65</v>
      </c>
      <c r="F33" s="72">
        <v>0</v>
      </c>
      <c r="G33" s="72">
        <v>0</v>
      </c>
      <c r="H33" s="71">
        <v>2.65</v>
      </c>
      <c r="I33" s="99">
        <v>0</v>
      </c>
      <c r="J33" s="73">
        <v>550907</v>
      </c>
      <c r="K33" s="71">
        <v>1375039.8</v>
      </c>
      <c r="L33" s="74">
        <v>0.31840796019900508</v>
      </c>
      <c r="M33" s="71">
        <v>2.75</v>
      </c>
      <c r="N33" s="71">
        <v>2</v>
      </c>
    </row>
    <row r="34" spans="2:14" x14ac:dyDescent="0.25">
      <c r="B34" s="39">
        <v>9.3617021276595658E-2</v>
      </c>
      <c r="C34" s="40" t="s">
        <v>59</v>
      </c>
      <c r="D34" s="71">
        <v>2.35</v>
      </c>
      <c r="E34" s="71">
        <v>2.35</v>
      </c>
      <c r="F34" s="72">
        <v>2.57</v>
      </c>
      <c r="G34" s="72">
        <v>2.15</v>
      </c>
      <c r="H34" s="71">
        <v>2.57</v>
      </c>
      <c r="I34" s="99">
        <v>9.3617021276595658E-2</v>
      </c>
      <c r="J34" s="73">
        <v>1517429</v>
      </c>
      <c r="K34" s="71">
        <v>3343870.63</v>
      </c>
      <c r="L34" s="74">
        <v>1.5445544554455446</v>
      </c>
      <c r="M34" s="71">
        <v>2.57</v>
      </c>
      <c r="N34" s="71">
        <v>0.81</v>
      </c>
    </row>
    <row r="35" spans="2:14" x14ac:dyDescent="0.25">
      <c r="B35" s="39">
        <v>0.10000000000000009</v>
      </c>
      <c r="C35" s="40" t="s">
        <v>60</v>
      </c>
      <c r="D35" s="71">
        <v>0.3</v>
      </c>
      <c r="E35" s="71">
        <v>0.3</v>
      </c>
      <c r="F35" s="72">
        <v>0.33</v>
      </c>
      <c r="G35" s="72">
        <v>0.33</v>
      </c>
      <c r="H35" s="71">
        <v>0.33</v>
      </c>
      <c r="I35" s="99">
        <v>0.10000000000000009</v>
      </c>
      <c r="J35" s="73">
        <v>15910437</v>
      </c>
      <c r="K35" s="71">
        <v>5250444.21</v>
      </c>
      <c r="L35" s="74">
        <v>0.64999999999999991</v>
      </c>
      <c r="M35" s="71">
        <v>0.33</v>
      </c>
      <c r="N35" s="71">
        <v>0.2</v>
      </c>
    </row>
    <row r="36" spans="2:14" x14ac:dyDescent="0.25">
      <c r="B36" s="39">
        <v>-1.4925373134328401E-2</v>
      </c>
      <c r="C36" s="40" t="s">
        <v>61</v>
      </c>
      <c r="D36" s="71">
        <v>335</v>
      </c>
      <c r="E36" s="71">
        <v>335</v>
      </c>
      <c r="F36" s="72">
        <v>340</v>
      </c>
      <c r="G36" s="72">
        <v>329.5</v>
      </c>
      <c r="H36" s="71">
        <v>330</v>
      </c>
      <c r="I36" s="99">
        <v>-1.4925373134328401E-2</v>
      </c>
      <c r="J36" s="73">
        <v>22331619</v>
      </c>
      <c r="K36" s="71">
        <v>7487485227.1000004</v>
      </c>
      <c r="L36" s="74">
        <v>0.26436781609195403</v>
      </c>
      <c r="M36" s="71">
        <v>330.1</v>
      </c>
      <c r="N36" s="71">
        <v>261</v>
      </c>
    </row>
    <row r="37" spans="2:14" x14ac:dyDescent="0.25">
      <c r="B37" s="39">
        <v>-3.1034482758620641E-2</v>
      </c>
      <c r="C37" s="40" t="s">
        <v>62</v>
      </c>
      <c r="D37" s="71">
        <v>29</v>
      </c>
      <c r="E37" s="71">
        <v>29</v>
      </c>
      <c r="F37" s="72">
        <v>29.4</v>
      </c>
      <c r="G37" s="72">
        <v>28.1</v>
      </c>
      <c r="H37" s="71">
        <v>28.1</v>
      </c>
      <c r="I37" s="99">
        <v>-3.1034482758620641E-2</v>
      </c>
      <c r="J37" s="73">
        <v>6384180</v>
      </c>
      <c r="K37" s="71">
        <v>185880493.09999999</v>
      </c>
      <c r="L37" s="74">
        <v>0.75077881619937692</v>
      </c>
      <c r="M37" s="71">
        <v>28.1</v>
      </c>
      <c r="N37" s="71">
        <v>16</v>
      </c>
    </row>
    <row r="38" spans="2:14" x14ac:dyDescent="0.25">
      <c r="B38" s="39">
        <v>0</v>
      </c>
      <c r="C38" s="40" t="s">
        <v>63</v>
      </c>
      <c r="D38" s="71">
        <v>17.75</v>
      </c>
      <c r="E38" s="71">
        <v>17.75</v>
      </c>
      <c r="F38" s="72">
        <v>0</v>
      </c>
      <c r="G38" s="72">
        <v>0</v>
      </c>
      <c r="H38" s="71">
        <v>17.75</v>
      </c>
      <c r="I38" s="99">
        <v>0</v>
      </c>
      <c r="J38" s="73">
        <v>0</v>
      </c>
      <c r="K38" s="71">
        <v>0</v>
      </c>
      <c r="L38" s="74">
        <v>9.5679012345678993E-2</v>
      </c>
      <c r="M38" s="71">
        <v>17.75</v>
      </c>
      <c r="N38" s="71">
        <v>16.2</v>
      </c>
    </row>
    <row r="39" spans="2:14" x14ac:dyDescent="0.25">
      <c r="B39" s="39">
        <v>-9.885931558935368E-2</v>
      </c>
      <c r="C39" s="40" t="s">
        <v>64</v>
      </c>
      <c r="D39" s="71">
        <v>26.3</v>
      </c>
      <c r="E39" s="71">
        <v>26.3</v>
      </c>
      <c r="F39" s="72">
        <v>25</v>
      </c>
      <c r="G39" s="72">
        <v>23.7</v>
      </c>
      <c r="H39" s="71">
        <v>23.7</v>
      </c>
      <c r="I39" s="99">
        <v>-9.885931558935368E-2</v>
      </c>
      <c r="J39" s="73">
        <v>9309025</v>
      </c>
      <c r="K39" s="71">
        <v>222558708.90000001</v>
      </c>
      <c r="L39" s="74">
        <v>2.5426008968609861</v>
      </c>
      <c r="M39" s="71">
        <v>31.2</v>
      </c>
      <c r="N39" s="71">
        <v>5.5</v>
      </c>
    </row>
    <row r="40" spans="2:14" x14ac:dyDescent="0.25">
      <c r="B40" s="39">
        <v>9.8425196850393748E-2</v>
      </c>
      <c r="C40" s="40" t="s">
        <v>65</v>
      </c>
      <c r="D40" s="71">
        <v>12.7</v>
      </c>
      <c r="E40" s="71">
        <v>12.7</v>
      </c>
      <c r="F40" s="72">
        <v>13.95</v>
      </c>
      <c r="G40" s="72">
        <v>13.85</v>
      </c>
      <c r="H40" s="71">
        <v>13.95</v>
      </c>
      <c r="I40" s="99">
        <v>9.8425196850393748E-2</v>
      </c>
      <c r="J40" s="73">
        <v>3077060</v>
      </c>
      <c r="K40" s="71">
        <v>42773570.950000003</v>
      </c>
      <c r="L40" s="74">
        <v>0.31603773584905648</v>
      </c>
      <c r="M40" s="71">
        <v>16.899999999999999</v>
      </c>
      <c r="N40" s="71">
        <v>10.5</v>
      </c>
    </row>
    <row r="41" spans="2:14" x14ac:dyDescent="0.25">
      <c r="B41" s="39">
        <v>5.1779935275080957E-2</v>
      </c>
      <c r="C41" s="40" t="s">
        <v>66</v>
      </c>
      <c r="D41" s="71">
        <v>9.27</v>
      </c>
      <c r="E41" s="71">
        <v>9.27</v>
      </c>
      <c r="F41" s="72">
        <v>9.75</v>
      </c>
      <c r="G41" s="72">
        <v>9.75</v>
      </c>
      <c r="H41" s="71">
        <v>9.75</v>
      </c>
      <c r="I41" s="99">
        <v>5.1779935275080957E-2</v>
      </c>
      <c r="J41" s="73">
        <v>1024829</v>
      </c>
      <c r="K41" s="71">
        <v>9931520.1199999992</v>
      </c>
      <c r="L41" s="74">
        <v>1.7857142857142856</v>
      </c>
      <c r="M41" s="71">
        <v>9.75</v>
      </c>
      <c r="N41" s="71">
        <v>3.5</v>
      </c>
    </row>
    <row r="42" spans="2:14" x14ac:dyDescent="0.25">
      <c r="B42" s="39">
        <v>9.8101265822784889E-2</v>
      </c>
      <c r="C42" s="40" t="s">
        <v>67</v>
      </c>
      <c r="D42" s="71">
        <v>15.8</v>
      </c>
      <c r="E42" s="71">
        <v>15.8</v>
      </c>
      <c r="F42" s="72">
        <v>17.350000000000001</v>
      </c>
      <c r="G42" s="72">
        <v>15.75</v>
      </c>
      <c r="H42" s="71">
        <v>17.350000000000001</v>
      </c>
      <c r="I42" s="99">
        <v>9.8101265822784889E-2</v>
      </c>
      <c r="J42" s="73">
        <v>40101586</v>
      </c>
      <c r="K42" s="71">
        <v>682594783.54999995</v>
      </c>
      <c r="L42" s="74">
        <v>0.59174311926605516</v>
      </c>
      <c r="M42" s="71">
        <v>22.3</v>
      </c>
      <c r="N42" s="71">
        <v>10.3</v>
      </c>
    </row>
    <row r="43" spans="2:14" x14ac:dyDescent="0.25">
      <c r="B43" s="39">
        <v>9.0909090909090828E-2</v>
      </c>
      <c r="C43" s="40" t="s">
        <v>68</v>
      </c>
      <c r="D43" s="71">
        <v>5.5</v>
      </c>
      <c r="E43" s="71">
        <v>5.5</v>
      </c>
      <c r="F43" s="72">
        <v>6.01</v>
      </c>
      <c r="G43" s="72">
        <v>5.78</v>
      </c>
      <c r="H43" s="71">
        <v>6</v>
      </c>
      <c r="I43" s="99">
        <v>9.0909090909090828E-2</v>
      </c>
      <c r="J43" s="73">
        <v>40666676</v>
      </c>
      <c r="K43" s="71">
        <v>242157635.53999999</v>
      </c>
      <c r="L43" s="74">
        <v>0.55844155844155852</v>
      </c>
      <c r="M43" s="71">
        <v>7</v>
      </c>
      <c r="N43" s="71">
        <v>3.47</v>
      </c>
    </row>
    <row r="44" spans="2:14" x14ac:dyDescent="0.25">
      <c r="B44" s="39">
        <v>0.10000000000000009</v>
      </c>
      <c r="C44" s="40" t="s">
        <v>69</v>
      </c>
      <c r="D44" s="71">
        <v>6.7</v>
      </c>
      <c r="E44" s="71">
        <v>6.7</v>
      </c>
      <c r="F44" s="72">
        <v>7.37</v>
      </c>
      <c r="G44" s="72">
        <v>6.72</v>
      </c>
      <c r="H44" s="71">
        <v>7.37</v>
      </c>
      <c r="I44" s="99">
        <v>0.10000000000000009</v>
      </c>
      <c r="J44" s="73">
        <v>47294502</v>
      </c>
      <c r="K44" s="71">
        <v>333939150.85000002</v>
      </c>
      <c r="L44" s="74">
        <v>0.69425287356321852</v>
      </c>
      <c r="M44" s="71">
        <v>8.93</v>
      </c>
      <c r="N44" s="71">
        <v>4.3600000000000003</v>
      </c>
    </row>
    <row r="45" spans="2:14" x14ac:dyDescent="0.25">
      <c r="B45" s="39">
        <v>0</v>
      </c>
      <c r="C45" s="40" t="s">
        <v>70</v>
      </c>
      <c r="D45" s="71">
        <v>15.5</v>
      </c>
      <c r="E45" s="71">
        <v>15.5</v>
      </c>
      <c r="F45" s="72">
        <v>0</v>
      </c>
      <c r="G45" s="72">
        <v>0</v>
      </c>
      <c r="H45" s="71">
        <v>15.5</v>
      </c>
      <c r="I45" s="99">
        <v>0</v>
      </c>
      <c r="J45" s="73">
        <v>538245</v>
      </c>
      <c r="K45" s="71">
        <v>7716701.1399999997</v>
      </c>
      <c r="L45" s="74">
        <v>0.72222222222222232</v>
      </c>
      <c r="M45" s="71">
        <v>16.489999999999998</v>
      </c>
      <c r="N45" s="71">
        <v>8.5</v>
      </c>
    </row>
    <row r="46" spans="2:14" x14ac:dyDescent="0.25">
      <c r="B46" s="39">
        <v>-1.9607843137254943E-2</v>
      </c>
      <c r="C46" s="40" t="s">
        <v>71</v>
      </c>
      <c r="D46" s="71">
        <v>30.6</v>
      </c>
      <c r="E46" s="71">
        <v>30.6</v>
      </c>
      <c r="F46" s="72">
        <v>30</v>
      </c>
      <c r="G46" s="72">
        <v>29.55</v>
      </c>
      <c r="H46" s="71">
        <v>30</v>
      </c>
      <c r="I46" s="99">
        <v>-1.9607843137254943E-2</v>
      </c>
      <c r="J46" s="73">
        <v>2840624</v>
      </c>
      <c r="K46" s="71">
        <v>83968616.599999994</v>
      </c>
      <c r="L46" s="74">
        <v>5.6338028169014231E-2</v>
      </c>
      <c r="M46" s="71">
        <v>35.1</v>
      </c>
      <c r="N46" s="71">
        <v>28.4</v>
      </c>
    </row>
    <row r="47" spans="2:14" x14ac:dyDescent="0.25">
      <c r="B47" s="39">
        <v>-9.9290780141843893E-2</v>
      </c>
      <c r="C47" s="40" t="s">
        <v>72</v>
      </c>
      <c r="D47" s="71">
        <v>2.82</v>
      </c>
      <c r="E47" s="71">
        <v>2.82</v>
      </c>
      <c r="F47" s="72">
        <v>2.54</v>
      </c>
      <c r="G47" s="72">
        <v>2.54</v>
      </c>
      <c r="H47" s="71">
        <v>2.54</v>
      </c>
      <c r="I47" s="99">
        <v>-9.9290780141843893E-2</v>
      </c>
      <c r="J47" s="73">
        <v>1963735</v>
      </c>
      <c r="K47" s="71">
        <v>4987886.9000000004</v>
      </c>
      <c r="L47" s="74">
        <v>7.7586206896551726</v>
      </c>
      <c r="M47" s="71">
        <v>3.5</v>
      </c>
      <c r="N47" s="71">
        <v>0.25</v>
      </c>
    </row>
    <row r="48" spans="2:14" x14ac:dyDescent="0.25">
      <c r="B48" s="39">
        <v>6.0606060606060552E-2</v>
      </c>
      <c r="C48" s="40" t="s">
        <v>378</v>
      </c>
      <c r="D48" s="71">
        <v>330</v>
      </c>
      <c r="E48" s="71">
        <v>330</v>
      </c>
      <c r="F48" s="72">
        <v>350</v>
      </c>
      <c r="G48" s="72">
        <v>350</v>
      </c>
      <c r="H48" s="71">
        <v>350</v>
      </c>
      <c r="I48" s="99">
        <v>6.0606060606060552E-2</v>
      </c>
      <c r="J48" s="73">
        <v>348858</v>
      </c>
      <c r="K48" s="71">
        <v>118871680.7</v>
      </c>
      <c r="L48" s="74">
        <v>1.348993288590604</v>
      </c>
      <c r="M48" s="71">
        <v>350</v>
      </c>
      <c r="N48" s="71">
        <v>134</v>
      </c>
    </row>
    <row r="49" spans="2:14" x14ac:dyDescent="0.25">
      <c r="B49" s="39">
        <v>0</v>
      </c>
      <c r="C49" s="40" t="s">
        <v>73</v>
      </c>
      <c r="D49" s="71">
        <v>7.75</v>
      </c>
      <c r="E49" s="71">
        <v>7.75</v>
      </c>
      <c r="F49" s="72">
        <v>0</v>
      </c>
      <c r="G49" s="72">
        <v>0</v>
      </c>
      <c r="H49" s="71">
        <v>7.75</v>
      </c>
      <c r="I49" s="99">
        <v>0</v>
      </c>
      <c r="J49" s="73">
        <v>131490</v>
      </c>
      <c r="K49" s="71">
        <v>977997.2</v>
      </c>
      <c r="L49" s="74">
        <v>0.26016260162601612</v>
      </c>
      <c r="M49" s="71">
        <v>8.4499999999999993</v>
      </c>
      <c r="N49" s="71">
        <v>5.75</v>
      </c>
    </row>
    <row r="50" spans="2:14" x14ac:dyDescent="0.25">
      <c r="B50" s="39">
        <v>9.8976109215016983E-2</v>
      </c>
      <c r="C50" s="40" t="s">
        <v>75</v>
      </c>
      <c r="D50" s="71">
        <v>2.93</v>
      </c>
      <c r="E50" s="71">
        <v>2.93</v>
      </c>
      <c r="F50" s="72">
        <v>3.22</v>
      </c>
      <c r="G50" s="72">
        <v>3.22</v>
      </c>
      <c r="H50" s="71">
        <v>3.22</v>
      </c>
      <c r="I50" s="99">
        <v>9.8976109215016983E-2</v>
      </c>
      <c r="J50" s="73">
        <v>493159</v>
      </c>
      <c r="K50" s="71">
        <v>1587971.98</v>
      </c>
      <c r="L50" s="74">
        <v>2.9753086419753085</v>
      </c>
      <c r="M50" s="71">
        <v>3.22</v>
      </c>
      <c r="N50" s="71">
        <v>0.81</v>
      </c>
    </row>
    <row r="51" spans="2:14" x14ac:dyDescent="0.25">
      <c r="B51" s="39">
        <v>8.9020771513352859E-3</v>
      </c>
      <c r="C51" s="40" t="s">
        <v>76</v>
      </c>
      <c r="D51" s="71">
        <v>33.700000000000003</v>
      </c>
      <c r="E51" s="71">
        <v>33.700000000000003</v>
      </c>
      <c r="F51" s="72">
        <v>34</v>
      </c>
      <c r="G51" s="72">
        <v>30.35</v>
      </c>
      <c r="H51" s="71">
        <v>34</v>
      </c>
      <c r="I51" s="99">
        <v>8.9020771513352859E-3</v>
      </c>
      <c r="J51" s="73">
        <v>12048821</v>
      </c>
      <c r="K51" s="71">
        <v>389485843.94999999</v>
      </c>
      <c r="L51" s="74">
        <v>0.47826086956521729</v>
      </c>
      <c r="M51" s="71">
        <v>36.700000000000003</v>
      </c>
      <c r="N51" s="71">
        <v>22.75</v>
      </c>
    </row>
    <row r="52" spans="2:14" x14ac:dyDescent="0.25">
      <c r="B52" s="39">
        <v>-7.4074074074074181E-2</v>
      </c>
      <c r="C52" s="40" t="s">
        <v>77</v>
      </c>
      <c r="D52" s="71">
        <v>0.27</v>
      </c>
      <c r="E52" s="71">
        <v>0.27</v>
      </c>
      <c r="F52" s="72">
        <v>0.25</v>
      </c>
      <c r="G52" s="72">
        <v>0.25</v>
      </c>
      <c r="H52" s="71">
        <v>0.25</v>
      </c>
      <c r="I52" s="99">
        <v>-7.4074074074074181E-2</v>
      </c>
      <c r="J52" s="73">
        <v>304148</v>
      </c>
      <c r="K52" s="71">
        <v>76039.25</v>
      </c>
      <c r="L52" s="74">
        <v>0.25</v>
      </c>
      <c r="M52" s="71">
        <v>0.26</v>
      </c>
      <c r="N52" s="71">
        <v>0.2</v>
      </c>
    </row>
    <row r="53" spans="2:14" x14ac:dyDescent="0.25">
      <c r="B53" s="39">
        <v>0</v>
      </c>
      <c r="C53" s="40" t="s">
        <v>78</v>
      </c>
      <c r="D53" s="71">
        <v>80</v>
      </c>
      <c r="E53" s="71">
        <v>80</v>
      </c>
      <c r="F53" s="72">
        <v>0</v>
      </c>
      <c r="G53" s="72">
        <v>0</v>
      </c>
      <c r="H53" s="71">
        <v>80</v>
      </c>
      <c r="I53" s="99">
        <v>0</v>
      </c>
      <c r="J53" s="73">
        <v>168705</v>
      </c>
      <c r="K53" s="71">
        <v>12152393</v>
      </c>
      <c r="L53" s="74">
        <v>0.15440115440115454</v>
      </c>
      <c r="M53" s="71">
        <v>80</v>
      </c>
      <c r="N53" s="71">
        <v>63</v>
      </c>
    </row>
    <row r="54" spans="2:14" x14ac:dyDescent="0.25">
      <c r="B54" s="39">
        <v>0</v>
      </c>
      <c r="C54" s="40" t="s">
        <v>79</v>
      </c>
      <c r="D54" s="71">
        <v>3</v>
      </c>
      <c r="E54" s="71">
        <v>3</v>
      </c>
      <c r="F54" s="72">
        <v>3.15</v>
      </c>
      <c r="G54" s="72">
        <v>3</v>
      </c>
      <c r="H54" s="71">
        <v>3</v>
      </c>
      <c r="I54" s="99">
        <v>0</v>
      </c>
      <c r="J54" s="73">
        <v>831281</v>
      </c>
      <c r="K54" s="71">
        <v>2604486.4700000002</v>
      </c>
      <c r="L54" s="74">
        <v>0.28205128205128216</v>
      </c>
      <c r="M54" s="71">
        <v>3.7</v>
      </c>
      <c r="N54" s="71">
        <v>2.08</v>
      </c>
    </row>
    <row r="55" spans="2:14" x14ac:dyDescent="0.25">
      <c r="B55" s="39">
        <v>0</v>
      </c>
      <c r="C55" s="40" t="s">
        <v>80</v>
      </c>
      <c r="D55" s="71">
        <v>2.56</v>
      </c>
      <c r="E55" s="71">
        <v>2.56</v>
      </c>
      <c r="F55" s="72">
        <v>0</v>
      </c>
      <c r="G55" s="72">
        <v>0</v>
      </c>
      <c r="H55" s="71">
        <v>2.56</v>
      </c>
      <c r="I55" s="99">
        <v>0</v>
      </c>
      <c r="J55" s="73">
        <v>103350</v>
      </c>
      <c r="K55" s="71">
        <v>255146.76</v>
      </c>
      <c r="L55" s="74">
        <v>1.4380952380952379</v>
      </c>
      <c r="M55" s="71">
        <v>4.38</v>
      </c>
      <c r="N55" s="71">
        <v>0.99</v>
      </c>
    </row>
    <row r="56" spans="2:14" x14ac:dyDescent="0.25">
      <c r="B56" s="39">
        <v>0</v>
      </c>
      <c r="C56" s="40" t="s">
        <v>81</v>
      </c>
      <c r="D56" s="71">
        <v>8.8000000000000007</v>
      </c>
      <c r="E56" s="71">
        <v>8.8000000000000007</v>
      </c>
      <c r="F56" s="72">
        <v>0</v>
      </c>
      <c r="G56" s="72">
        <v>0</v>
      </c>
      <c r="H56" s="71">
        <v>8.8000000000000007</v>
      </c>
      <c r="I56" s="99">
        <v>0</v>
      </c>
      <c r="J56" s="73">
        <v>80821</v>
      </c>
      <c r="K56" s="71">
        <v>701330.1</v>
      </c>
      <c r="L56" s="74">
        <v>0.18918918918918926</v>
      </c>
      <c r="M56" s="71">
        <v>9.1999999999999993</v>
      </c>
      <c r="N56" s="71">
        <v>7</v>
      </c>
    </row>
    <row r="57" spans="2:14" x14ac:dyDescent="0.25">
      <c r="B57" s="39">
        <v>0</v>
      </c>
      <c r="C57" s="40" t="s">
        <v>82</v>
      </c>
      <c r="D57" s="71">
        <v>4.5999999999999996</v>
      </c>
      <c r="E57" s="71">
        <v>4.5999999999999996</v>
      </c>
      <c r="F57" s="72">
        <v>4.7</v>
      </c>
      <c r="G57" s="72">
        <v>4.5999999999999996</v>
      </c>
      <c r="H57" s="71">
        <v>4.5999999999999996</v>
      </c>
      <c r="I57" s="99">
        <v>0</v>
      </c>
      <c r="J57" s="73">
        <v>1555088</v>
      </c>
      <c r="K57" s="71">
        <v>7173224.0499999998</v>
      </c>
      <c r="L57" s="74">
        <v>-2.1276595744680993E-2</v>
      </c>
      <c r="M57" s="71">
        <v>5.5</v>
      </c>
      <c r="N57" s="71">
        <v>4.05</v>
      </c>
    </row>
    <row r="58" spans="2:14" x14ac:dyDescent="0.25">
      <c r="B58" s="39">
        <v>8.5714285714285632E-2</v>
      </c>
      <c r="C58" s="40" t="s">
        <v>83</v>
      </c>
      <c r="D58" s="71">
        <v>1.75</v>
      </c>
      <c r="E58" s="71">
        <v>1.75</v>
      </c>
      <c r="F58" s="72">
        <v>1.9</v>
      </c>
      <c r="G58" s="72">
        <v>1.58</v>
      </c>
      <c r="H58" s="71">
        <v>1.9</v>
      </c>
      <c r="I58" s="99">
        <v>8.5714285714285632E-2</v>
      </c>
      <c r="J58" s="73">
        <v>8262358</v>
      </c>
      <c r="K58" s="71">
        <v>14368717.35</v>
      </c>
      <c r="L58" s="74">
        <v>1.0652173913043477</v>
      </c>
      <c r="M58" s="71">
        <v>1.98</v>
      </c>
      <c r="N58" s="71">
        <v>0.86</v>
      </c>
    </row>
    <row r="59" spans="2:14" x14ac:dyDescent="0.25">
      <c r="B59" s="39">
        <v>-9.0909090909090828E-2</v>
      </c>
      <c r="C59" s="40" t="s">
        <v>84</v>
      </c>
      <c r="D59" s="71">
        <v>0.99</v>
      </c>
      <c r="E59" s="71">
        <v>0.9</v>
      </c>
      <c r="F59" s="72">
        <v>0.9</v>
      </c>
      <c r="G59" s="72">
        <v>0.9</v>
      </c>
      <c r="H59" s="71">
        <v>0.9</v>
      </c>
      <c r="I59" s="99">
        <v>-9.0909090909090828E-2</v>
      </c>
      <c r="J59" s="73">
        <v>17113736</v>
      </c>
      <c r="K59" s="71">
        <v>15402362.4</v>
      </c>
      <c r="L59" s="74">
        <v>2.214285714285714</v>
      </c>
      <c r="M59" s="71">
        <v>1.22</v>
      </c>
      <c r="N59" s="71">
        <v>0.27</v>
      </c>
    </row>
    <row r="60" spans="2:14" x14ac:dyDescent="0.25">
      <c r="B60" s="39">
        <v>0</v>
      </c>
      <c r="C60" s="40" t="s">
        <v>85</v>
      </c>
      <c r="D60" s="71">
        <v>29.5</v>
      </c>
      <c r="E60" s="71">
        <v>29.5</v>
      </c>
      <c r="F60" s="72">
        <v>0</v>
      </c>
      <c r="G60" s="72">
        <v>0</v>
      </c>
      <c r="H60" s="71">
        <v>29.5</v>
      </c>
      <c r="I60" s="99">
        <v>0</v>
      </c>
      <c r="J60" s="73">
        <v>283879</v>
      </c>
      <c r="K60" s="71">
        <v>7748419.8499999996</v>
      </c>
      <c r="L60" s="74">
        <v>0.20408163265306123</v>
      </c>
      <c r="M60" s="71">
        <v>31.75</v>
      </c>
      <c r="N60" s="71">
        <v>24.5</v>
      </c>
    </row>
    <row r="61" spans="2:14" x14ac:dyDescent="0.25">
      <c r="B61" s="39">
        <v>9.9447513812154664E-2</v>
      </c>
      <c r="C61" s="40" t="s">
        <v>86</v>
      </c>
      <c r="D61" s="71">
        <v>1.81</v>
      </c>
      <c r="E61" s="71">
        <v>1.81</v>
      </c>
      <c r="F61" s="72">
        <v>1.99</v>
      </c>
      <c r="G61" s="72">
        <v>1.98</v>
      </c>
      <c r="H61" s="71">
        <v>1.99</v>
      </c>
      <c r="I61" s="99">
        <v>9.9447513812154664E-2</v>
      </c>
      <c r="J61" s="73">
        <v>532141</v>
      </c>
      <c r="K61" s="71">
        <v>1044887.75</v>
      </c>
      <c r="L61" s="74">
        <v>1.7260273972602742</v>
      </c>
      <c r="M61" s="71">
        <v>1.99</v>
      </c>
      <c r="N61" s="71">
        <v>0.8</v>
      </c>
    </row>
    <row r="62" spans="2:14" x14ac:dyDescent="0.25">
      <c r="B62" s="39">
        <v>-5.9782608695652217E-2</v>
      </c>
      <c r="C62" s="40" t="s">
        <v>87</v>
      </c>
      <c r="D62" s="71">
        <v>1.84</v>
      </c>
      <c r="E62" s="71">
        <v>1.84</v>
      </c>
      <c r="F62" s="72">
        <v>1.84</v>
      </c>
      <c r="G62" s="72">
        <v>1.73</v>
      </c>
      <c r="H62" s="71">
        <v>1.73</v>
      </c>
      <c r="I62" s="99">
        <v>-5.9782608695652217E-2</v>
      </c>
      <c r="J62" s="73">
        <v>955627</v>
      </c>
      <c r="K62" s="71">
        <v>1681283.78</v>
      </c>
      <c r="L62" s="74">
        <v>0.98850574712643668</v>
      </c>
      <c r="M62" s="71">
        <v>2.69</v>
      </c>
      <c r="N62" s="71">
        <v>0.89</v>
      </c>
    </row>
    <row r="63" spans="2:14" x14ac:dyDescent="0.25">
      <c r="B63" s="39">
        <v>1.3157894736842257E-2</v>
      </c>
      <c r="C63" s="40" t="s">
        <v>88</v>
      </c>
      <c r="D63" s="71">
        <v>3.8</v>
      </c>
      <c r="E63" s="71">
        <v>3.8</v>
      </c>
      <c r="F63" s="72">
        <v>3.85</v>
      </c>
      <c r="G63" s="72">
        <v>3.85</v>
      </c>
      <c r="H63" s="71">
        <v>3.85</v>
      </c>
      <c r="I63" s="99">
        <v>1.3157894736842257E-2</v>
      </c>
      <c r="J63" s="73">
        <v>549630</v>
      </c>
      <c r="K63" s="71">
        <v>2059082.78</v>
      </c>
      <c r="L63" s="74">
        <v>0.75</v>
      </c>
      <c r="M63" s="71">
        <v>4</v>
      </c>
      <c r="N63" s="71">
        <v>2.2000000000000002</v>
      </c>
    </row>
    <row r="64" spans="2:14" x14ac:dyDescent="0.25">
      <c r="B64" s="39">
        <v>-3.7499999999999978E-2</v>
      </c>
      <c r="C64" s="40" t="s">
        <v>89</v>
      </c>
      <c r="D64" s="71">
        <v>0.8</v>
      </c>
      <c r="E64" s="71">
        <v>0.8</v>
      </c>
      <c r="F64" s="72">
        <v>0.77</v>
      </c>
      <c r="G64" s="72">
        <v>0.77</v>
      </c>
      <c r="H64" s="71">
        <v>0.77</v>
      </c>
      <c r="I64" s="99">
        <v>-3.7499999999999978E-2</v>
      </c>
      <c r="J64" s="73">
        <v>425795</v>
      </c>
      <c r="K64" s="71">
        <v>325521.3</v>
      </c>
      <c r="L64" s="74">
        <v>0.92500000000000004</v>
      </c>
      <c r="M64" s="71">
        <v>0.82</v>
      </c>
      <c r="N64" s="71">
        <v>0.4</v>
      </c>
    </row>
    <row r="65" spans="2:14" x14ac:dyDescent="0.25">
      <c r="B65" s="39">
        <v>6.3291139240506222E-2</v>
      </c>
      <c r="C65" s="40" t="s">
        <v>90</v>
      </c>
      <c r="D65" s="71">
        <v>1.58</v>
      </c>
      <c r="E65" s="71">
        <v>1.58</v>
      </c>
      <c r="F65" s="72">
        <v>1.73</v>
      </c>
      <c r="G65" s="72">
        <v>1.68</v>
      </c>
      <c r="H65" s="71">
        <v>1.68</v>
      </c>
      <c r="I65" s="99">
        <v>6.3291139240506222E-2</v>
      </c>
      <c r="J65" s="73">
        <v>3909927</v>
      </c>
      <c r="K65" s="71">
        <v>6713397.6299999999</v>
      </c>
      <c r="L65" s="74">
        <v>0.54128440366972463</v>
      </c>
      <c r="M65" s="71">
        <v>2.14</v>
      </c>
      <c r="N65" s="71">
        <v>0.94</v>
      </c>
    </row>
    <row r="66" spans="2:14" x14ac:dyDescent="0.25">
      <c r="B66" s="39">
        <v>3.0674846625766694E-3</v>
      </c>
      <c r="C66" s="40" t="s">
        <v>91</v>
      </c>
      <c r="D66" s="71">
        <v>3.26</v>
      </c>
      <c r="E66" s="71">
        <v>3.26</v>
      </c>
      <c r="F66" s="72">
        <v>3.27</v>
      </c>
      <c r="G66" s="72">
        <v>3.27</v>
      </c>
      <c r="H66" s="71">
        <v>3.27</v>
      </c>
      <c r="I66" s="99">
        <v>3.0674846625766694E-3</v>
      </c>
      <c r="J66" s="73">
        <v>1543569</v>
      </c>
      <c r="K66" s="71">
        <v>5126142.51</v>
      </c>
      <c r="L66" s="74">
        <v>0.63500000000000001</v>
      </c>
      <c r="M66" s="71">
        <v>4.3</v>
      </c>
      <c r="N66" s="71">
        <v>1.85</v>
      </c>
    </row>
    <row r="67" spans="2:14" x14ac:dyDescent="0.25">
      <c r="B67" s="39">
        <v>-7.9189686924493463E-2</v>
      </c>
      <c r="C67" s="40" t="s">
        <v>92</v>
      </c>
      <c r="D67" s="71">
        <v>5.43</v>
      </c>
      <c r="E67" s="71">
        <v>5.43</v>
      </c>
      <c r="F67" s="72">
        <v>5.09</v>
      </c>
      <c r="G67" s="72">
        <v>5</v>
      </c>
      <c r="H67" s="71">
        <v>5</v>
      </c>
      <c r="I67" s="99">
        <v>-7.9189686924493463E-2</v>
      </c>
      <c r="J67" s="73">
        <v>1207733</v>
      </c>
      <c r="K67" s="71">
        <v>6043424.6299999999</v>
      </c>
      <c r="L67" s="74">
        <v>0.16279069767441867</v>
      </c>
      <c r="M67" s="71">
        <v>5.5</v>
      </c>
      <c r="N67" s="71">
        <v>4</v>
      </c>
    </row>
    <row r="68" spans="2:14" x14ac:dyDescent="0.25">
      <c r="B68" s="39">
        <v>8.8888888888888795E-2</v>
      </c>
      <c r="C68" s="40" t="s">
        <v>93</v>
      </c>
      <c r="D68" s="71">
        <v>0.45</v>
      </c>
      <c r="E68" s="71">
        <v>0.45</v>
      </c>
      <c r="F68" s="72">
        <v>0.49</v>
      </c>
      <c r="G68" s="72">
        <v>0.43</v>
      </c>
      <c r="H68" s="71">
        <v>0.49</v>
      </c>
      <c r="I68" s="99">
        <v>8.8888888888888795E-2</v>
      </c>
      <c r="J68" s="73">
        <v>2126480</v>
      </c>
      <c r="K68" s="71">
        <v>1001914.9</v>
      </c>
      <c r="L68" s="74">
        <v>0.81481481481481466</v>
      </c>
      <c r="M68" s="71">
        <v>0.6</v>
      </c>
      <c r="N68" s="71">
        <v>0.28000000000000003</v>
      </c>
    </row>
    <row r="69" spans="2:14" x14ac:dyDescent="0.25">
      <c r="B69" s="39">
        <v>0</v>
      </c>
      <c r="C69" s="40" t="s">
        <v>94</v>
      </c>
      <c r="D69" s="71">
        <v>2.95</v>
      </c>
      <c r="E69" s="71">
        <v>2.95</v>
      </c>
      <c r="F69" s="72">
        <v>0</v>
      </c>
      <c r="G69" s="72">
        <v>0</v>
      </c>
      <c r="H69" s="71">
        <v>2.95</v>
      </c>
      <c r="I69" s="99">
        <v>0</v>
      </c>
      <c r="J69" s="73">
        <v>0</v>
      </c>
      <c r="K69" s="71">
        <v>0</v>
      </c>
      <c r="L69" s="74">
        <v>0.29955947136563887</v>
      </c>
      <c r="M69" s="71">
        <v>2.95</v>
      </c>
      <c r="N69" s="71">
        <v>2.19</v>
      </c>
    </row>
    <row r="70" spans="2:14" x14ac:dyDescent="0.25">
      <c r="B70" s="39">
        <v>0</v>
      </c>
      <c r="C70" s="40" t="s">
        <v>95</v>
      </c>
      <c r="D70" s="71">
        <v>109.45</v>
      </c>
      <c r="E70" s="71">
        <v>109.45</v>
      </c>
      <c r="F70" s="72">
        <v>0</v>
      </c>
      <c r="G70" s="72">
        <v>0</v>
      </c>
      <c r="H70" s="71">
        <v>109.45</v>
      </c>
      <c r="I70" s="99">
        <v>0</v>
      </c>
      <c r="J70" s="73">
        <v>74716</v>
      </c>
      <c r="K70" s="71">
        <v>7456380.4000000004</v>
      </c>
      <c r="L70" s="74">
        <v>6.7624113475177312</v>
      </c>
      <c r="M70" s="71">
        <v>109.45</v>
      </c>
      <c r="N70" s="71">
        <v>14.1</v>
      </c>
    </row>
    <row r="71" spans="2:14" x14ac:dyDescent="0.25">
      <c r="B71" s="39">
        <v>0</v>
      </c>
      <c r="C71" s="40" t="s">
        <v>96</v>
      </c>
      <c r="D71" s="71">
        <v>265.10000000000002</v>
      </c>
      <c r="E71" s="71">
        <v>265.10000000000002</v>
      </c>
      <c r="F71" s="72">
        <v>0</v>
      </c>
      <c r="G71" s="72">
        <v>0</v>
      </c>
      <c r="H71" s="71">
        <v>265.10000000000002</v>
      </c>
      <c r="I71" s="99">
        <v>0</v>
      </c>
      <c r="J71" s="73">
        <v>1432997</v>
      </c>
      <c r="K71" s="71">
        <v>371150707.39999998</v>
      </c>
      <c r="L71" s="74">
        <v>0.23302325581395356</v>
      </c>
      <c r="M71" s="71">
        <v>284.89999999999998</v>
      </c>
      <c r="N71" s="71">
        <v>215</v>
      </c>
    </row>
    <row r="72" spans="2:14" x14ac:dyDescent="0.25">
      <c r="B72" s="39">
        <v>0</v>
      </c>
      <c r="C72" s="40" t="s">
        <v>97</v>
      </c>
      <c r="D72" s="71">
        <v>17</v>
      </c>
      <c r="E72" s="71">
        <v>17</v>
      </c>
      <c r="F72" s="72">
        <v>0</v>
      </c>
      <c r="G72" s="72">
        <v>0</v>
      </c>
      <c r="H72" s="71">
        <v>17</v>
      </c>
      <c r="I72" s="99">
        <v>0</v>
      </c>
      <c r="J72" s="73">
        <v>1542316</v>
      </c>
      <c r="K72" s="71">
        <v>25286833.300000001</v>
      </c>
      <c r="L72" s="74">
        <v>1.65625</v>
      </c>
      <c r="M72" s="71">
        <v>19.5</v>
      </c>
      <c r="N72" s="71">
        <v>6.8</v>
      </c>
    </row>
    <row r="73" spans="2:14" x14ac:dyDescent="0.25">
      <c r="B73" s="39">
        <v>-3.7433155080213942E-2</v>
      </c>
      <c r="C73" s="40" t="s">
        <v>98</v>
      </c>
      <c r="D73" s="71">
        <v>28.05</v>
      </c>
      <c r="E73" s="71">
        <v>28.05</v>
      </c>
      <c r="F73" s="72">
        <v>28.2</v>
      </c>
      <c r="G73" s="72">
        <v>27</v>
      </c>
      <c r="H73" s="71">
        <v>27</v>
      </c>
      <c r="I73" s="99">
        <v>-3.7433155080213942E-2</v>
      </c>
      <c r="J73" s="73">
        <v>917174</v>
      </c>
      <c r="K73" s="71">
        <v>25070260.25</v>
      </c>
      <c r="L73" s="74">
        <v>1.4324324324324325</v>
      </c>
      <c r="M73" s="71">
        <v>27</v>
      </c>
      <c r="N73" s="71">
        <v>10.5</v>
      </c>
    </row>
    <row r="74" spans="2:14" x14ac:dyDescent="0.25">
      <c r="B74" s="39">
        <v>-5.1282051282051322E-2</v>
      </c>
      <c r="C74" s="40" t="s">
        <v>99</v>
      </c>
      <c r="D74" s="71">
        <v>39</v>
      </c>
      <c r="E74" s="71">
        <v>39</v>
      </c>
      <c r="F74" s="72">
        <v>37.950000000000003</v>
      </c>
      <c r="G74" s="72">
        <v>37</v>
      </c>
      <c r="H74" s="71">
        <v>37</v>
      </c>
      <c r="I74" s="99">
        <v>-5.1282051282051322E-2</v>
      </c>
      <c r="J74" s="73">
        <v>2022327</v>
      </c>
      <c r="K74" s="71">
        <v>76219543.299999997</v>
      </c>
      <c r="L74" s="74">
        <v>-9.7560975609756073E-2</v>
      </c>
      <c r="M74" s="71">
        <v>47.95</v>
      </c>
      <c r="N74" s="71">
        <v>32</v>
      </c>
    </row>
    <row r="75" spans="2:14" x14ac:dyDescent="0.25">
      <c r="B75" s="39">
        <v>0</v>
      </c>
      <c r="C75" s="40" t="s">
        <v>100</v>
      </c>
      <c r="D75" s="71">
        <v>3.6</v>
      </c>
      <c r="E75" s="71">
        <v>3.6</v>
      </c>
      <c r="F75" s="72">
        <v>0</v>
      </c>
      <c r="G75" s="72">
        <v>0</v>
      </c>
      <c r="H75" s="71">
        <v>3.6</v>
      </c>
      <c r="I75" s="99">
        <v>0</v>
      </c>
      <c r="J75" s="73">
        <v>151614</v>
      </c>
      <c r="K75" s="71">
        <v>599291.43999999994</v>
      </c>
      <c r="L75" s="74">
        <v>0</v>
      </c>
      <c r="M75" s="71">
        <v>3.6</v>
      </c>
      <c r="N75" s="71">
        <v>2.12</v>
      </c>
    </row>
    <row r="76" spans="2:14" x14ac:dyDescent="0.25">
      <c r="B76" s="39">
        <v>-5.7142857142857162E-2</v>
      </c>
      <c r="C76" s="40" t="s">
        <v>101</v>
      </c>
      <c r="D76" s="71">
        <v>1.75</v>
      </c>
      <c r="E76" s="71">
        <v>1.64</v>
      </c>
      <c r="F76" s="72">
        <v>1.75</v>
      </c>
      <c r="G76" s="72">
        <v>1.58</v>
      </c>
      <c r="H76" s="71">
        <v>1.65</v>
      </c>
      <c r="I76" s="99">
        <v>-5.7142857142857162E-2</v>
      </c>
      <c r="J76" s="73">
        <v>1740177</v>
      </c>
      <c r="K76" s="71">
        <v>2859912.43</v>
      </c>
      <c r="L76" s="74">
        <v>0.15384615384615374</v>
      </c>
      <c r="M76" s="71">
        <v>2.2000000000000002</v>
      </c>
      <c r="N76" s="71">
        <v>1.26</v>
      </c>
    </row>
    <row r="77" spans="2:14" x14ac:dyDescent="0.25">
      <c r="B77" s="39">
        <v>0</v>
      </c>
      <c r="C77" s="40" t="s">
        <v>102</v>
      </c>
      <c r="D77" s="71">
        <v>5.4</v>
      </c>
      <c r="E77" s="71">
        <v>5.4</v>
      </c>
      <c r="F77" s="72">
        <v>5.4</v>
      </c>
      <c r="G77" s="72">
        <v>5.4</v>
      </c>
      <c r="H77" s="71">
        <v>5.4</v>
      </c>
      <c r="I77" s="99">
        <v>0</v>
      </c>
      <c r="J77" s="73">
        <v>901504</v>
      </c>
      <c r="K77" s="71">
        <v>4850583.5</v>
      </c>
      <c r="L77" s="74">
        <v>0.20000000000000018</v>
      </c>
      <c r="M77" s="71">
        <v>6.99</v>
      </c>
      <c r="N77" s="71">
        <v>3.89</v>
      </c>
    </row>
    <row r="78" spans="2:14" x14ac:dyDescent="0.25">
      <c r="B78" s="39">
        <v>0</v>
      </c>
      <c r="C78" s="40" t="s">
        <v>103</v>
      </c>
      <c r="D78" s="71">
        <v>1175</v>
      </c>
      <c r="E78" s="71">
        <v>1175</v>
      </c>
      <c r="F78" s="72">
        <v>0</v>
      </c>
      <c r="G78" s="72">
        <v>0</v>
      </c>
      <c r="H78" s="71">
        <v>1175</v>
      </c>
      <c r="I78" s="99">
        <v>0</v>
      </c>
      <c r="J78" s="73">
        <v>52034</v>
      </c>
      <c r="K78" s="71">
        <v>58802242</v>
      </c>
      <c r="L78" s="74">
        <v>6.8181818181818121E-2</v>
      </c>
      <c r="M78" s="71">
        <v>1250</v>
      </c>
      <c r="N78" s="71">
        <v>1043.8</v>
      </c>
    </row>
    <row r="79" spans="2:14" x14ac:dyDescent="0.25">
      <c r="B79" s="39">
        <v>0</v>
      </c>
      <c r="C79" s="40" t="s">
        <v>104</v>
      </c>
      <c r="D79" s="71">
        <v>25</v>
      </c>
      <c r="E79" s="71">
        <v>25</v>
      </c>
      <c r="F79" s="72">
        <v>0</v>
      </c>
      <c r="G79" s="72">
        <v>0</v>
      </c>
      <c r="H79" s="71">
        <v>25</v>
      </c>
      <c r="I79" s="99">
        <v>0</v>
      </c>
      <c r="J79" s="73">
        <v>161004</v>
      </c>
      <c r="K79" s="71">
        <v>4015007.25</v>
      </c>
      <c r="L79" s="74">
        <v>-1.9960079840319889E-3</v>
      </c>
      <c r="M79" s="71">
        <v>30</v>
      </c>
      <c r="N79" s="71">
        <v>24.1</v>
      </c>
    </row>
    <row r="80" spans="2:14" x14ac:dyDescent="0.25">
      <c r="B80" s="39">
        <v>0</v>
      </c>
      <c r="C80" s="40" t="s">
        <v>105</v>
      </c>
      <c r="D80" s="71">
        <v>0.2</v>
      </c>
      <c r="E80" s="71">
        <v>0.2</v>
      </c>
      <c r="F80" s="72">
        <v>0</v>
      </c>
      <c r="G80" s="72">
        <v>0</v>
      </c>
      <c r="H80" s="71">
        <v>0.2</v>
      </c>
      <c r="I80" s="99">
        <v>0</v>
      </c>
      <c r="J80" s="73">
        <v>0</v>
      </c>
      <c r="K80" s="71">
        <v>0</v>
      </c>
      <c r="L80" s="74">
        <v>0</v>
      </c>
      <c r="M80" s="71">
        <v>0.2</v>
      </c>
      <c r="N80" s="71">
        <v>0.2</v>
      </c>
    </row>
    <row r="81" spans="2:14" x14ac:dyDescent="0.25">
      <c r="B81" s="39">
        <v>-9.782608695652184E-2</v>
      </c>
      <c r="C81" s="40" t="s">
        <v>106</v>
      </c>
      <c r="D81" s="71">
        <v>13.8</v>
      </c>
      <c r="E81" s="71">
        <v>13.8</v>
      </c>
      <c r="F81" s="72">
        <v>12.45</v>
      </c>
      <c r="G81" s="72">
        <v>12.45</v>
      </c>
      <c r="H81" s="71">
        <v>12.45</v>
      </c>
      <c r="I81" s="99">
        <v>-9.782608695652184E-2</v>
      </c>
      <c r="J81" s="73">
        <v>277110</v>
      </c>
      <c r="K81" s="71">
        <v>3465654.5</v>
      </c>
      <c r="L81" s="74">
        <v>1.0243902439024386</v>
      </c>
      <c r="M81" s="71">
        <v>13.9</v>
      </c>
      <c r="N81" s="71">
        <v>6.15</v>
      </c>
    </row>
    <row r="82" spans="2:14" x14ac:dyDescent="0.25">
      <c r="B82" s="39">
        <v>-5.555555555555558E-2</v>
      </c>
      <c r="C82" s="40" t="s">
        <v>107</v>
      </c>
      <c r="D82" s="71">
        <v>1.8</v>
      </c>
      <c r="E82" s="71">
        <v>1.8</v>
      </c>
      <c r="F82" s="72">
        <v>1.7</v>
      </c>
      <c r="G82" s="72">
        <v>1.7</v>
      </c>
      <c r="H82" s="71">
        <v>1.7</v>
      </c>
      <c r="I82" s="99">
        <v>-5.555555555555558E-2</v>
      </c>
      <c r="J82" s="73">
        <v>304861</v>
      </c>
      <c r="K82" s="71">
        <v>530368.12</v>
      </c>
      <c r="L82" s="74">
        <v>5.9171597633136397E-3</v>
      </c>
      <c r="M82" s="71">
        <v>2</v>
      </c>
      <c r="N82" s="71">
        <v>1.57</v>
      </c>
    </row>
    <row r="83" spans="2:14" x14ac:dyDescent="0.25">
      <c r="B83" s="39">
        <v>9.3625498007968266E-2</v>
      </c>
      <c r="C83" s="40" t="s">
        <v>108</v>
      </c>
      <c r="D83" s="71">
        <v>5.0199999999999996</v>
      </c>
      <c r="E83" s="71">
        <v>5.0199999999999996</v>
      </c>
      <c r="F83" s="72">
        <v>5.49</v>
      </c>
      <c r="G83" s="72">
        <v>5.4</v>
      </c>
      <c r="H83" s="71">
        <v>5.49</v>
      </c>
      <c r="I83" s="99">
        <v>9.3625498007968266E-2</v>
      </c>
      <c r="J83" s="73">
        <v>2434663</v>
      </c>
      <c r="K83" s="71">
        <v>13225583.619999999</v>
      </c>
      <c r="L83" s="74">
        <v>0.40051020408163263</v>
      </c>
      <c r="M83" s="71">
        <v>6.1</v>
      </c>
      <c r="N83" s="71">
        <v>3.8</v>
      </c>
    </row>
    <row r="84" spans="2:14" x14ac:dyDescent="0.25">
      <c r="B84" s="39">
        <v>0</v>
      </c>
      <c r="C84" s="40" t="s">
        <v>109</v>
      </c>
      <c r="D84" s="71">
        <v>250.3</v>
      </c>
      <c r="E84" s="71">
        <v>250.3</v>
      </c>
      <c r="F84" s="72">
        <v>0</v>
      </c>
      <c r="G84" s="72">
        <v>0</v>
      </c>
      <c r="H84" s="71">
        <v>250.3</v>
      </c>
      <c r="I84" s="99">
        <v>0</v>
      </c>
      <c r="J84" s="73">
        <v>178579</v>
      </c>
      <c r="K84" s="71">
        <v>41144662.299999997</v>
      </c>
      <c r="L84" s="74">
        <v>0.51696969696969708</v>
      </c>
      <c r="M84" s="71">
        <v>250.3</v>
      </c>
      <c r="N84" s="71">
        <v>165</v>
      </c>
    </row>
    <row r="85" spans="2:14" x14ac:dyDescent="0.25">
      <c r="B85" s="39">
        <v>-8.1632653061224469E-2</v>
      </c>
      <c r="C85" s="40" t="s">
        <v>110</v>
      </c>
      <c r="D85" s="71">
        <v>0.49</v>
      </c>
      <c r="E85" s="71">
        <v>0.49</v>
      </c>
      <c r="F85" s="72">
        <v>0.45</v>
      </c>
      <c r="G85" s="72">
        <v>0.45</v>
      </c>
      <c r="H85" s="71">
        <v>0.45</v>
      </c>
      <c r="I85" s="99">
        <v>-8.1632653061224469E-2</v>
      </c>
      <c r="J85" s="73">
        <v>1546056</v>
      </c>
      <c r="K85" s="71">
        <v>695940.2</v>
      </c>
      <c r="L85" s="74">
        <v>1.25</v>
      </c>
      <c r="M85" s="71">
        <v>0.6</v>
      </c>
      <c r="N85" s="71">
        <v>0.2</v>
      </c>
    </row>
    <row r="86" spans="2:14" x14ac:dyDescent="0.25">
      <c r="B86" s="39">
        <v>0</v>
      </c>
      <c r="C86" s="40" t="s">
        <v>111</v>
      </c>
      <c r="D86" s="71">
        <v>1.83</v>
      </c>
      <c r="E86" s="71">
        <v>1.83</v>
      </c>
      <c r="F86" s="72">
        <v>0</v>
      </c>
      <c r="G86" s="72">
        <v>0</v>
      </c>
      <c r="H86" s="71">
        <v>1.83</v>
      </c>
      <c r="I86" s="99">
        <v>0</v>
      </c>
      <c r="J86" s="73">
        <v>0</v>
      </c>
      <c r="K86" s="71">
        <v>0</v>
      </c>
      <c r="L86" s="74">
        <v>-0.12857142857142856</v>
      </c>
      <c r="M86" s="71">
        <v>2.37</v>
      </c>
      <c r="N86" s="71">
        <v>1.8</v>
      </c>
    </row>
    <row r="87" spans="2:14" x14ac:dyDescent="0.25">
      <c r="B87" s="39">
        <v>0</v>
      </c>
      <c r="C87" s="40" t="s">
        <v>112</v>
      </c>
      <c r="D87" s="71">
        <v>220</v>
      </c>
      <c r="E87" s="71">
        <v>220</v>
      </c>
      <c r="F87" s="72">
        <v>0</v>
      </c>
      <c r="G87" s="72">
        <v>0</v>
      </c>
      <c r="H87" s="71">
        <v>220</v>
      </c>
      <c r="I87" s="99">
        <v>0</v>
      </c>
      <c r="J87" s="73">
        <v>0</v>
      </c>
      <c r="K87" s="71">
        <v>0</v>
      </c>
      <c r="L87" s="74">
        <v>0.60000000000000009</v>
      </c>
      <c r="M87" s="71">
        <v>220</v>
      </c>
      <c r="N87" s="71">
        <v>137.5</v>
      </c>
    </row>
    <row r="88" spans="2:14" x14ac:dyDescent="0.25">
      <c r="B88" s="39">
        <v>0</v>
      </c>
      <c r="C88" s="40" t="s">
        <v>113</v>
      </c>
      <c r="D88" s="71">
        <v>0.49</v>
      </c>
      <c r="E88" s="71">
        <v>0.49</v>
      </c>
      <c r="F88" s="72">
        <v>0.49</v>
      </c>
      <c r="G88" s="72">
        <v>0.49</v>
      </c>
      <c r="H88" s="71">
        <v>0.49</v>
      </c>
      <c r="I88" s="99">
        <v>0</v>
      </c>
      <c r="J88" s="73">
        <v>751657</v>
      </c>
      <c r="K88" s="71">
        <v>365795.36</v>
      </c>
      <c r="L88" s="74">
        <v>0.16666666666666674</v>
      </c>
      <c r="M88" s="71">
        <v>0.6</v>
      </c>
      <c r="N88" s="71">
        <v>0.36</v>
      </c>
    </row>
    <row r="89" spans="2:14" x14ac:dyDescent="0.25">
      <c r="B89" s="39">
        <v>-0.10000000000000009</v>
      </c>
      <c r="C89" s="40" t="s">
        <v>114</v>
      </c>
      <c r="D89" s="71">
        <v>18</v>
      </c>
      <c r="E89" s="71">
        <v>18</v>
      </c>
      <c r="F89" s="72">
        <v>16.2</v>
      </c>
      <c r="G89" s="72">
        <v>16.2</v>
      </c>
      <c r="H89" s="71">
        <v>16.2</v>
      </c>
      <c r="I89" s="99">
        <v>-0.10000000000000009</v>
      </c>
      <c r="J89" s="73">
        <v>1291322</v>
      </c>
      <c r="K89" s="71">
        <v>22094488.449999999</v>
      </c>
      <c r="L89" s="74">
        <v>0.42731277533039647</v>
      </c>
      <c r="M89" s="71">
        <v>23</v>
      </c>
      <c r="N89" s="71">
        <v>10</v>
      </c>
    </row>
    <row r="90" spans="2:14" x14ac:dyDescent="0.25">
      <c r="B90" s="39">
        <v>9.7178683385579889E-2</v>
      </c>
      <c r="C90" s="40" t="s">
        <v>115</v>
      </c>
      <c r="D90" s="71">
        <v>3.19</v>
      </c>
      <c r="E90" s="71">
        <v>3.19</v>
      </c>
      <c r="F90" s="72">
        <v>3.5</v>
      </c>
      <c r="G90" s="72">
        <v>3.45</v>
      </c>
      <c r="H90" s="71">
        <v>3.5</v>
      </c>
      <c r="I90" s="99">
        <v>9.7178683385579889E-2</v>
      </c>
      <c r="J90" s="73">
        <v>1607862</v>
      </c>
      <c r="K90" s="71">
        <v>5573806.7000000002</v>
      </c>
      <c r="L90" s="74">
        <v>0.5486725663716816</v>
      </c>
      <c r="M90" s="71">
        <v>4.01</v>
      </c>
      <c r="N90" s="71">
        <v>2.2599999999999998</v>
      </c>
    </row>
    <row r="91" spans="2:14" x14ac:dyDescent="0.25">
      <c r="B91" s="39">
        <v>0</v>
      </c>
      <c r="C91" s="40" t="s">
        <v>116</v>
      </c>
      <c r="D91" s="71">
        <v>0.36</v>
      </c>
      <c r="E91" s="71">
        <v>0.36</v>
      </c>
      <c r="F91" s="72">
        <v>0.39</v>
      </c>
      <c r="G91" s="72">
        <v>0.36</v>
      </c>
      <c r="H91" s="71">
        <v>0.36</v>
      </c>
      <c r="I91" s="99">
        <v>0</v>
      </c>
      <c r="J91" s="73">
        <v>5231180</v>
      </c>
      <c r="K91" s="71">
        <v>1904090.2</v>
      </c>
      <c r="L91" s="74">
        <v>0.43999999999999995</v>
      </c>
      <c r="M91" s="71">
        <v>0.48</v>
      </c>
      <c r="N91" s="71">
        <v>0.25</v>
      </c>
    </row>
    <row r="92" spans="2:14" x14ac:dyDescent="0.25">
      <c r="B92" s="39">
        <v>0</v>
      </c>
      <c r="C92" s="40" t="s">
        <v>117</v>
      </c>
      <c r="D92" s="71">
        <v>0.6</v>
      </c>
      <c r="E92" s="71">
        <v>0.6</v>
      </c>
      <c r="F92" s="72">
        <v>0</v>
      </c>
      <c r="G92" s="72">
        <v>0</v>
      </c>
      <c r="H92" s="71">
        <v>0.6</v>
      </c>
      <c r="I92" s="99">
        <v>0</v>
      </c>
      <c r="J92" s="73">
        <v>0</v>
      </c>
      <c r="K92" s="71">
        <v>0</v>
      </c>
      <c r="L92" s="74">
        <v>-0.43396226415094341</v>
      </c>
      <c r="M92" s="71">
        <v>1.1000000000000001</v>
      </c>
      <c r="N92" s="71">
        <v>0.45</v>
      </c>
    </row>
    <row r="93" spans="2:14" x14ac:dyDescent="0.25">
      <c r="B93" s="39">
        <v>-8.4745762711864292E-2</v>
      </c>
      <c r="C93" s="40" t="s">
        <v>118</v>
      </c>
      <c r="D93" s="71">
        <v>0.59</v>
      </c>
      <c r="E93" s="71">
        <v>0.59</v>
      </c>
      <c r="F93" s="72">
        <v>0.55000000000000004</v>
      </c>
      <c r="G93" s="72">
        <v>0.54</v>
      </c>
      <c r="H93" s="71">
        <v>0.54</v>
      </c>
      <c r="I93" s="99">
        <v>-8.4745762711864292E-2</v>
      </c>
      <c r="J93" s="73">
        <v>1626172</v>
      </c>
      <c r="K93" s="71">
        <v>881132.88</v>
      </c>
      <c r="L93" s="74">
        <v>1.0769230769230771</v>
      </c>
      <c r="M93" s="71">
        <v>0.74</v>
      </c>
      <c r="N93" s="71">
        <v>0.22</v>
      </c>
    </row>
    <row r="94" spans="2:14" x14ac:dyDescent="0.25">
      <c r="B94" s="39">
        <v>0</v>
      </c>
      <c r="C94" s="40" t="s">
        <v>119</v>
      </c>
      <c r="D94" s="71">
        <v>1.07</v>
      </c>
      <c r="E94" s="71">
        <v>1.07</v>
      </c>
      <c r="F94" s="72">
        <v>0</v>
      </c>
      <c r="G94" s="72">
        <v>0</v>
      </c>
      <c r="H94" s="71">
        <v>1.07</v>
      </c>
      <c r="I94" s="99">
        <v>0</v>
      </c>
      <c r="J94" s="73">
        <v>13038</v>
      </c>
      <c r="K94" s="71">
        <v>12857.21</v>
      </c>
      <c r="L94" s="74">
        <v>0.16304347826086962</v>
      </c>
      <c r="M94" s="71">
        <v>1.07</v>
      </c>
      <c r="N94" s="71">
        <v>0.9</v>
      </c>
    </row>
    <row r="95" spans="2:14" x14ac:dyDescent="0.25">
      <c r="B95" s="39">
        <v>0</v>
      </c>
      <c r="C95" s="40" t="s">
        <v>120</v>
      </c>
      <c r="D95" s="71">
        <v>1399.8</v>
      </c>
      <c r="E95" s="71">
        <v>1399.8</v>
      </c>
      <c r="F95" s="72">
        <v>0</v>
      </c>
      <c r="G95" s="72">
        <v>0</v>
      </c>
      <c r="H95" s="71">
        <v>1399.8</v>
      </c>
      <c r="I95" s="99">
        <v>0</v>
      </c>
      <c r="J95" s="73">
        <v>2621</v>
      </c>
      <c r="K95" s="71">
        <v>3785070</v>
      </c>
      <c r="L95" s="74">
        <v>0.27254545454545442</v>
      </c>
      <c r="M95" s="71">
        <v>1399.8</v>
      </c>
      <c r="N95" s="71">
        <v>1100</v>
      </c>
    </row>
    <row r="96" spans="2:14" x14ac:dyDescent="0.25">
      <c r="B96" s="39">
        <v>0</v>
      </c>
      <c r="C96" s="40" t="s">
        <v>121</v>
      </c>
      <c r="D96" s="71">
        <v>14.75</v>
      </c>
      <c r="E96" s="71">
        <v>14.75</v>
      </c>
      <c r="F96" s="72">
        <v>0</v>
      </c>
      <c r="G96" s="72">
        <v>0</v>
      </c>
      <c r="H96" s="71">
        <v>14.75</v>
      </c>
      <c r="I96" s="99">
        <v>0</v>
      </c>
      <c r="J96" s="73">
        <v>976</v>
      </c>
      <c r="K96" s="71">
        <v>15811.2</v>
      </c>
      <c r="L96" s="74">
        <v>1.9500000000000002</v>
      </c>
      <c r="M96" s="71">
        <v>14.75</v>
      </c>
      <c r="N96" s="71">
        <v>5</v>
      </c>
    </row>
    <row r="97" spans="2:14" x14ac:dyDescent="0.25">
      <c r="B97" s="39">
        <v>6.5217391304347672E-2</v>
      </c>
      <c r="C97" s="40" t="s">
        <v>122</v>
      </c>
      <c r="D97" s="71">
        <v>0.46</v>
      </c>
      <c r="E97" s="71">
        <v>0.46</v>
      </c>
      <c r="F97" s="72">
        <v>0.49</v>
      </c>
      <c r="G97" s="72">
        <v>0.49</v>
      </c>
      <c r="H97" s="71">
        <v>0.49</v>
      </c>
      <c r="I97" s="99">
        <v>6.5217391304347672E-2</v>
      </c>
      <c r="J97" s="73">
        <v>107082</v>
      </c>
      <c r="K97" s="71">
        <v>52470.18</v>
      </c>
      <c r="L97" s="74">
        <v>0.74999999999999978</v>
      </c>
      <c r="M97" s="71">
        <v>0.61</v>
      </c>
      <c r="N97" s="71">
        <v>0.26</v>
      </c>
    </row>
    <row r="98" spans="2:14" x14ac:dyDescent="0.25">
      <c r="B98" s="39">
        <v>0</v>
      </c>
      <c r="C98" s="40" t="s">
        <v>123</v>
      </c>
      <c r="D98" s="71">
        <v>61.2</v>
      </c>
      <c r="E98" s="71">
        <v>61.2</v>
      </c>
      <c r="F98" s="72">
        <v>0</v>
      </c>
      <c r="G98" s="72">
        <v>0</v>
      </c>
      <c r="H98" s="71">
        <v>61.2</v>
      </c>
      <c r="I98" s="99">
        <v>0</v>
      </c>
      <c r="J98" s="73">
        <v>242307</v>
      </c>
      <c r="K98" s="71">
        <v>13603420.5</v>
      </c>
      <c r="L98" s="74">
        <v>0.82959641255605376</v>
      </c>
      <c r="M98" s="71">
        <v>68</v>
      </c>
      <c r="N98" s="71">
        <v>32</v>
      </c>
    </row>
    <row r="99" spans="2:14" x14ac:dyDescent="0.25">
      <c r="B99" s="39">
        <v>9.9678456591639986E-2</v>
      </c>
      <c r="C99" s="40" t="s">
        <v>899</v>
      </c>
      <c r="D99" s="71">
        <v>3.11</v>
      </c>
      <c r="E99" s="71">
        <v>2.81</v>
      </c>
      <c r="F99" s="72">
        <v>3.42</v>
      </c>
      <c r="G99" s="72">
        <v>2.81</v>
      </c>
      <c r="H99" s="71">
        <v>3.42</v>
      </c>
      <c r="I99" s="99">
        <v>9.9678456591639986E-2</v>
      </c>
      <c r="J99" s="73">
        <v>65948524</v>
      </c>
      <c r="K99" s="71">
        <v>216572112.56999999</v>
      </c>
      <c r="L99" s="74">
        <v>1.4428571428571431</v>
      </c>
      <c r="M99" s="71">
        <v>4.5</v>
      </c>
      <c r="N99" s="71">
        <v>1.46</v>
      </c>
    </row>
    <row r="100" spans="2:14" x14ac:dyDescent="0.25">
      <c r="B100" s="39">
        <v>0</v>
      </c>
      <c r="C100" s="40" t="s">
        <v>124</v>
      </c>
      <c r="D100" s="71">
        <v>0.48</v>
      </c>
      <c r="E100" s="71">
        <v>0.48</v>
      </c>
      <c r="F100" s="72">
        <v>0</v>
      </c>
      <c r="G100" s="72">
        <v>0</v>
      </c>
      <c r="H100" s="71">
        <v>0.48</v>
      </c>
      <c r="I100" s="99">
        <v>0</v>
      </c>
      <c r="J100" s="73">
        <v>53311</v>
      </c>
      <c r="K100" s="71">
        <v>25689.279999999999</v>
      </c>
      <c r="L100" s="74">
        <v>0.65517241379310343</v>
      </c>
      <c r="M100" s="71">
        <v>0.56999999999999995</v>
      </c>
      <c r="N100" s="71">
        <v>0.28999999999999998</v>
      </c>
    </row>
    <row r="101" spans="2:14" x14ac:dyDescent="0.25">
      <c r="B101" s="39">
        <v>0</v>
      </c>
      <c r="C101" s="40" t="s">
        <v>271</v>
      </c>
      <c r="D101" s="71">
        <v>1.57</v>
      </c>
      <c r="E101" s="71">
        <v>1.57</v>
      </c>
      <c r="F101" s="72">
        <v>0</v>
      </c>
      <c r="G101" s="72">
        <v>0</v>
      </c>
      <c r="H101" s="71">
        <v>1.57</v>
      </c>
      <c r="I101" s="99">
        <v>0</v>
      </c>
      <c r="J101" s="73">
        <v>0</v>
      </c>
      <c r="K101" s="71">
        <v>0</v>
      </c>
      <c r="L101" s="74">
        <v>0.61855670103092786</v>
      </c>
      <c r="M101" s="71">
        <v>1.57</v>
      </c>
      <c r="N101" s="71">
        <v>0.97</v>
      </c>
    </row>
    <row r="102" spans="2:14" x14ac:dyDescent="0.25">
      <c r="B102" s="39">
        <v>0</v>
      </c>
      <c r="C102" s="40" t="s">
        <v>125</v>
      </c>
      <c r="D102" s="71">
        <v>370</v>
      </c>
      <c r="E102" s="71">
        <v>370</v>
      </c>
      <c r="F102" s="72">
        <v>0</v>
      </c>
      <c r="G102" s="72">
        <v>0</v>
      </c>
      <c r="H102" s="71">
        <v>370</v>
      </c>
      <c r="I102" s="99">
        <v>0</v>
      </c>
      <c r="J102" s="73">
        <v>141629</v>
      </c>
      <c r="K102" s="71">
        <v>52192150.5</v>
      </c>
      <c r="L102" s="74">
        <v>0.91709844559585485</v>
      </c>
      <c r="M102" s="71">
        <v>370</v>
      </c>
      <c r="N102" s="71">
        <v>193</v>
      </c>
    </row>
    <row r="103" spans="2:14" x14ac:dyDescent="0.25">
      <c r="B103" s="39">
        <v>-4.3600562587904235E-2</v>
      </c>
      <c r="C103" s="40" t="s">
        <v>126</v>
      </c>
      <c r="D103" s="71">
        <v>35.549999999999997</v>
      </c>
      <c r="E103" s="71">
        <v>35.549999999999997</v>
      </c>
      <c r="F103" s="72">
        <v>34</v>
      </c>
      <c r="G103" s="72">
        <v>34</v>
      </c>
      <c r="H103" s="71">
        <v>34</v>
      </c>
      <c r="I103" s="99">
        <v>-4.3600562587904235E-2</v>
      </c>
      <c r="J103" s="73">
        <v>779764</v>
      </c>
      <c r="K103" s="71">
        <v>25622461.52</v>
      </c>
      <c r="L103" s="74">
        <v>4.4400000000000004</v>
      </c>
      <c r="M103" s="71">
        <v>35.909999999999997</v>
      </c>
      <c r="N103" s="71">
        <v>6.05</v>
      </c>
    </row>
    <row r="104" spans="2:14" x14ac:dyDescent="0.25">
      <c r="B104" s="39">
        <v>7.5362318840579645E-2</v>
      </c>
      <c r="C104" s="40" t="s">
        <v>127</v>
      </c>
      <c r="D104" s="71">
        <v>3.45</v>
      </c>
      <c r="E104" s="71">
        <v>3.45</v>
      </c>
      <c r="F104" s="72">
        <v>3.79</v>
      </c>
      <c r="G104" s="72">
        <v>3.41</v>
      </c>
      <c r="H104" s="71">
        <v>3.71</v>
      </c>
      <c r="I104" s="99">
        <v>7.5362318840579645E-2</v>
      </c>
      <c r="J104" s="73">
        <v>62200916</v>
      </c>
      <c r="K104" s="71">
        <v>225594741.08000001</v>
      </c>
      <c r="L104" s="74">
        <v>2.283185840707965</v>
      </c>
      <c r="M104" s="71">
        <v>4.5</v>
      </c>
      <c r="N104" s="71">
        <v>1.1299999999999999</v>
      </c>
    </row>
    <row r="105" spans="2:14" x14ac:dyDescent="0.25">
      <c r="B105" s="39">
        <v>0</v>
      </c>
      <c r="C105" s="40" t="s">
        <v>128</v>
      </c>
      <c r="D105" s="71">
        <v>2.76</v>
      </c>
      <c r="E105" s="71">
        <v>2.76</v>
      </c>
      <c r="F105" s="72">
        <v>0</v>
      </c>
      <c r="G105" s="72">
        <v>0</v>
      </c>
      <c r="H105" s="71">
        <v>2.76</v>
      </c>
      <c r="I105" s="99">
        <v>0</v>
      </c>
      <c r="J105" s="73">
        <v>31911</v>
      </c>
      <c r="K105" s="71">
        <v>81375.350000000006</v>
      </c>
      <c r="L105" s="74">
        <v>2.4936708860759489</v>
      </c>
      <c r="M105" s="71">
        <v>3.9</v>
      </c>
      <c r="N105" s="71">
        <v>0.79</v>
      </c>
    </row>
    <row r="106" spans="2:14" x14ac:dyDescent="0.25">
      <c r="B106" s="39">
        <v>8.8888888888889017E-2</v>
      </c>
      <c r="C106" s="40" t="s">
        <v>129</v>
      </c>
      <c r="D106" s="71">
        <v>9</v>
      </c>
      <c r="E106" s="71">
        <v>9</v>
      </c>
      <c r="F106" s="72">
        <v>9.8000000000000007</v>
      </c>
      <c r="G106" s="72">
        <v>9.8000000000000007</v>
      </c>
      <c r="H106" s="71">
        <v>9.8000000000000007</v>
      </c>
      <c r="I106" s="99">
        <v>8.8888888888889017E-2</v>
      </c>
      <c r="J106" s="73">
        <v>761323</v>
      </c>
      <c r="K106" s="71">
        <v>7367945.7000000002</v>
      </c>
      <c r="L106" s="74">
        <v>-4.3902439024390172E-2</v>
      </c>
      <c r="M106" s="71">
        <v>11.85</v>
      </c>
      <c r="N106" s="71">
        <v>7.9</v>
      </c>
    </row>
    <row r="107" spans="2:14" hidden="1" x14ac:dyDescent="0.25">
      <c r="B107" s="39" t="s">
        <v>1040</v>
      </c>
      <c r="C107" s="40" t="s">
        <v>130</v>
      </c>
      <c r="D107" s="71" t="s">
        <v>1040</v>
      </c>
      <c r="E107" s="71" t="s">
        <v>1040</v>
      </c>
      <c r="F107" s="72" t="s">
        <v>1040</v>
      </c>
      <c r="G107" s="72" t="s">
        <v>1040</v>
      </c>
      <c r="H107" s="71" t="s">
        <v>1040</v>
      </c>
      <c r="I107" s="99" t="s">
        <v>1040</v>
      </c>
      <c r="J107" s="73" t="s">
        <v>1040</v>
      </c>
      <c r="K107" s="71" t="s">
        <v>1040</v>
      </c>
      <c r="L107" s="74" t="e">
        <v>#VALUE!</v>
      </c>
      <c r="M107" s="71" t="e">
        <v>#N/A</v>
      </c>
      <c r="N107" s="71" t="e">
        <v>#N/A</v>
      </c>
    </row>
    <row r="108" spans="2:14" x14ac:dyDescent="0.25">
      <c r="B108" s="39">
        <v>8.949416342412464E-2</v>
      </c>
      <c r="C108" s="40" t="s">
        <v>131</v>
      </c>
      <c r="D108" s="71">
        <v>12.85</v>
      </c>
      <c r="E108" s="71">
        <v>12.85</v>
      </c>
      <c r="F108" s="72">
        <v>14</v>
      </c>
      <c r="G108" s="72">
        <v>12.7</v>
      </c>
      <c r="H108" s="71">
        <v>14</v>
      </c>
      <c r="I108" s="99">
        <v>8.949416342412464E-2</v>
      </c>
      <c r="J108" s="73">
        <v>37699885</v>
      </c>
      <c r="K108" s="71">
        <v>500900278.19999999</v>
      </c>
      <c r="L108" s="74">
        <v>0.84210526315789491</v>
      </c>
      <c r="M108" s="71">
        <v>14.9</v>
      </c>
      <c r="N108" s="71">
        <v>7.75</v>
      </c>
    </row>
    <row r="109" spans="2:14" x14ac:dyDescent="0.25">
      <c r="B109" s="39">
        <v>-9.9999999999999978E-2</v>
      </c>
      <c r="C109" s="40" t="s">
        <v>132</v>
      </c>
      <c r="D109" s="71">
        <v>7</v>
      </c>
      <c r="E109" s="71">
        <v>7</v>
      </c>
      <c r="F109" s="72">
        <v>6.3</v>
      </c>
      <c r="G109" s="72">
        <v>6.3</v>
      </c>
      <c r="H109" s="71">
        <v>6.3</v>
      </c>
      <c r="I109" s="99">
        <v>-9.9999999999999978E-2</v>
      </c>
      <c r="J109" s="73">
        <v>464282</v>
      </c>
      <c r="K109" s="71">
        <v>2949689</v>
      </c>
      <c r="L109" s="74">
        <v>-1.5625000000000111E-2</v>
      </c>
      <c r="M109" s="71">
        <v>8.25</v>
      </c>
      <c r="N109" s="71">
        <v>6.3</v>
      </c>
    </row>
    <row r="110" spans="2:14" x14ac:dyDescent="0.25">
      <c r="B110" s="39">
        <v>8.0291970802919721E-2</v>
      </c>
      <c r="C110" s="40" t="s">
        <v>133</v>
      </c>
      <c r="D110" s="71">
        <v>13.7</v>
      </c>
      <c r="E110" s="71">
        <v>13.7</v>
      </c>
      <c r="F110" s="72">
        <v>14.8</v>
      </c>
      <c r="G110" s="72">
        <v>13.8</v>
      </c>
      <c r="H110" s="71">
        <v>14.8</v>
      </c>
      <c r="I110" s="99">
        <v>8.0291970802919721E-2</v>
      </c>
      <c r="J110" s="73">
        <v>2460620</v>
      </c>
      <c r="K110" s="71">
        <v>35673418.25</v>
      </c>
      <c r="L110" s="74">
        <v>5.7142857142857162E-2</v>
      </c>
      <c r="M110" s="71">
        <v>17.05</v>
      </c>
      <c r="N110" s="71">
        <v>11.1</v>
      </c>
    </row>
    <row r="111" spans="2:14" x14ac:dyDescent="0.25">
      <c r="B111" s="39">
        <v>9.9999999999999867E-2</v>
      </c>
      <c r="C111" s="40" t="s">
        <v>134</v>
      </c>
      <c r="D111" s="71">
        <v>14.5</v>
      </c>
      <c r="E111" s="71">
        <v>14.5</v>
      </c>
      <c r="F111" s="72">
        <v>15.95</v>
      </c>
      <c r="G111" s="72">
        <v>15.95</v>
      </c>
      <c r="H111" s="71">
        <v>15.95</v>
      </c>
      <c r="I111" s="99">
        <v>9.9999999999999867E-2</v>
      </c>
      <c r="J111" s="73">
        <v>800838</v>
      </c>
      <c r="K111" s="71">
        <v>12227640.85</v>
      </c>
      <c r="L111" s="74">
        <v>0.375</v>
      </c>
      <c r="M111" s="71">
        <v>17.5</v>
      </c>
      <c r="N111" s="71">
        <v>11.1</v>
      </c>
    </row>
    <row r="112" spans="2:14" x14ac:dyDescent="0.25">
      <c r="B112" s="39">
        <v>9.3525179856115193E-2</v>
      </c>
      <c r="C112" s="40" t="s">
        <v>135</v>
      </c>
      <c r="D112" s="71">
        <v>1.39</v>
      </c>
      <c r="E112" s="71">
        <v>1.39</v>
      </c>
      <c r="F112" s="72">
        <v>1.52</v>
      </c>
      <c r="G112" s="72">
        <v>1.26</v>
      </c>
      <c r="H112" s="71">
        <v>1.52</v>
      </c>
      <c r="I112" s="99">
        <v>9.3525179856115193E-2</v>
      </c>
      <c r="J112" s="73">
        <v>59665747</v>
      </c>
      <c r="K112" s="71">
        <v>79965367.459999993</v>
      </c>
      <c r="L112" s="74">
        <v>1.7636363636363632</v>
      </c>
      <c r="M112" s="71">
        <v>1.72</v>
      </c>
      <c r="N112" s="71">
        <v>0.48</v>
      </c>
    </row>
    <row r="113" spans="2:14" x14ac:dyDescent="0.25">
      <c r="B113" s="39">
        <v>4.1666666666666741E-2</v>
      </c>
      <c r="C113" s="40" t="s">
        <v>136</v>
      </c>
      <c r="D113" s="71">
        <v>0.24</v>
      </c>
      <c r="E113" s="71">
        <v>0.23</v>
      </c>
      <c r="F113" s="72">
        <v>0.26</v>
      </c>
      <c r="G113" s="72">
        <v>0.22</v>
      </c>
      <c r="H113" s="71">
        <v>0.25</v>
      </c>
      <c r="I113" s="99">
        <v>4.1666666666666741E-2</v>
      </c>
      <c r="J113" s="73">
        <v>49806867</v>
      </c>
      <c r="K113" s="71">
        <v>12338203.57</v>
      </c>
      <c r="L113" s="74">
        <v>0.25</v>
      </c>
      <c r="M113" s="71">
        <v>0.28999999999999998</v>
      </c>
      <c r="N113" s="71">
        <v>0.2</v>
      </c>
    </row>
    <row r="114" spans="2:14" x14ac:dyDescent="0.25">
      <c r="B114" s="39">
        <v>0</v>
      </c>
      <c r="C114" s="40" t="s">
        <v>137</v>
      </c>
      <c r="D114" s="71">
        <v>2.23</v>
      </c>
      <c r="E114" s="71">
        <v>2.23</v>
      </c>
      <c r="F114" s="72">
        <v>2.23</v>
      </c>
      <c r="G114" s="72">
        <v>2.23</v>
      </c>
      <c r="H114" s="71">
        <v>2.23</v>
      </c>
      <c r="I114" s="99">
        <v>0</v>
      </c>
      <c r="J114" s="73">
        <v>519302</v>
      </c>
      <c r="K114" s="71">
        <v>1157007.3999999999</v>
      </c>
      <c r="L114" s="74">
        <v>0.17368421052631589</v>
      </c>
      <c r="M114" s="71">
        <v>2.75</v>
      </c>
      <c r="N114" s="71">
        <v>1.66</v>
      </c>
    </row>
    <row r="115" spans="2:14" x14ac:dyDescent="0.25">
      <c r="B115" s="39">
        <v>-9.9999999999999867E-2</v>
      </c>
      <c r="C115" s="40" t="s">
        <v>138</v>
      </c>
      <c r="D115" s="71">
        <v>0.3</v>
      </c>
      <c r="E115" s="71">
        <v>0.27</v>
      </c>
      <c r="F115" s="72">
        <v>0.27</v>
      </c>
      <c r="G115" s="72">
        <v>0.27</v>
      </c>
      <c r="H115" s="71">
        <v>0.27</v>
      </c>
      <c r="I115" s="99">
        <v>-9.9999999999999867E-2</v>
      </c>
      <c r="J115" s="73">
        <v>10800363</v>
      </c>
      <c r="K115" s="71">
        <v>2916898.71</v>
      </c>
      <c r="L115" s="74">
        <v>0.35000000000000009</v>
      </c>
      <c r="M115" s="71">
        <v>0.37</v>
      </c>
      <c r="N115" s="71">
        <v>0.2</v>
      </c>
    </row>
    <row r="116" spans="2:14" x14ac:dyDescent="0.25">
      <c r="B116" s="39">
        <v>3.3018867924528239E-2</v>
      </c>
      <c r="C116" s="40" t="s">
        <v>139</v>
      </c>
      <c r="D116" s="71">
        <v>21.2</v>
      </c>
      <c r="E116" s="71">
        <v>21.2</v>
      </c>
      <c r="F116" s="72">
        <v>22</v>
      </c>
      <c r="G116" s="72">
        <v>21.15</v>
      </c>
      <c r="H116" s="71">
        <v>21.9</v>
      </c>
      <c r="I116" s="99">
        <v>3.3018867924528239E-2</v>
      </c>
      <c r="J116" s="73">
        <v>26180334</v>
      </c>
      <c r="K116" s="71">
        <v>572893089.45000005</v>
      </c>
      <c r="L116" s="74">
        <v>7.0904645476772554E-2</v>
      </c>
      <c r="M116" s="71">
        <v>21.9</v>
      </c>
      <c r="N116" s="71">
        <v>16.899999999999999</v>
      </c>
    </row>
    <row r="117" spans="2:14" x14ac:dyDescent="0.25">
      <c r="B117" s="39">
        <v>1.7857142857142794E-2</v>
      </c>
      <c r="C117" s="40" t="s">
        <v>140</v>
      </c>
      <c r="D117" s="71">
        <v>28</v>
      </c>
      <c r="E117" s="71">
        <v>28</v>
      </c>
      <c r="F117" s="72">
        <v>28.5</v>
      </c>
      <c r="G117" s="72">
        <v>28.45</v>
      </c>
      <c r="H117" s="71">
        <v>28.5</v>
      </c>
      <c r="I117" s="99">
        <v>1.7857142857142794E-2</v>
      </c>
      <c r="J117" s="73">
        <v>2348378</v>
      </c>
      <c r="K117" s="71">
        <v>66830366.850000001</v>
      </c>
      <c r="L117" s="74">
        <v>0.1875</v>
      </c>
      <c r="M117" s="71">
        <v>30.15</v>
      </c>
      <c r="N117" s="71">
        <v>23</v>
      </c>
    </row>
    <row r="118" spans="2:14" x14ac:dyDescent="0.25">
      <c r="B118" s="39">
        <v>-3.5714285714285698E-2</v>
      </c>
      <c r="C118" s="40" t="s">
        <v>141</v>
      </c>
      <c r="D118" s="71">
        <v>0.56000000000000005</v>
      </c>
      <c r="E118" s="71">
        <v>0.56000000000000005</v>
      </c>
      <c r="F118" s="72">
        <v>0.55000000000000004</v>
      </c>
      <c r="G118" s="72">
        <v>0.51</v>
      </c>
      <c r="H118" s="71">
        <v>0.54</v>
      </c>
      <c r="I118" s="99">
        <v>-3.5714285714285698E-2</v>
      </c>
      <c r="J118" s="73">
        <v>2417755</v>
      </c>
      <c r="K118" s="71">
        <v>1291117.8999999999</v>
      </c>
      <c r="L118" s="74">
        <v>0.35000000000000009</v>
      </c>
      <c r="M118" s="71">
        <v>0.94</v>
      </c>
      <c r="N118" s="71">
        <v>0.37</v>
      </c>
    </row>
    <row r="119" spans="2:14" x14ac:dyDescent="0.25">
      <c r="B119" s="39">
        <v>9.8765432098765427E-2</v>
      </c>
      <c r="C119" s="40" t="s">
        <v>142</v>
      </c>
      <c r="D119" s="71">
        <v>4.05</v>
      </c>
      <c r="E119" s="71">
        <v>4.05</v>
      </c>
      <c r="F119" s="72">
        <v>4.45</v>
      </c>
      <c r="G119" s="72">
        <v>4.05</v>
      </c>
      <c r="H119" s="71">
        <v>4.45</v>
      </c>
      <c r="I119" s="99">
        <v>9.8765432098765427E-2</v>
      </c>
      <c r="J119" s="73">
        <v>5020416</v>
      </c>
      <c r="K119" s="71">
        <v>22223593.77</v>
      </c>
      <c r="L119" s="74">
        <v>0.14102564102564119</v>
      </c>
      <c r="M119" s="71">
        <v>5.81</v>
      </c>
      <c r="N119" s="71">
        <v>3.58</v>
      </c>
    </row>
    <row r="120" spans="2:14" x14ac:dyDescent="0.25">
      <c r="B120" s="39">
        <v>4.4615384615384723E-2</v>
      </c>
      <c r="C120" s="40" t="s">
        <v>143</v>
      </c>
      <c r="D120" s="71">
        <v>32.5</v>
      </c>
      <c r="E120" s="71">
        <v>32.5</v>
      </c>
      <c r="F120" s="72">
        <v>33.950000000000003</v>
      </c>
      <c r="G120" s="72">
        <v>30.4</v>
      </c>
      <c r="H120" s="71">
        <v>33.950000000000003</v>
      </c>
      <c r="I120" s="99">
        <v>4.4615384615384723E-2</v>
      </c>
      <c r="J120" s="73">
        <v>13883090</v>
      </c>
      <c r="K120" s="71">
        <v>444955396.19999999</v>
      </c>
      <c r="L120" s="74">
        <v>0.41458333333333353</v>
      </c>
      <c r="M120" s="71">
        <v>35.25</v>
      </c>
      <c r="N120" s="71">
        <v>21.8</v>
      </c>
    </row>
    <row r="121" spans="2:14" x14ac:dyDescent="0.25">
      <c r="B121" s="41"/>
    </row>
    <row r="122" spans="2:14" x14ac:dyDescent="0.25">
      <c r="B122" s="41"/>
      <c r="H122" s="43"/>
    </row>
    <row r="123" spans="2:14" x14ac:dyDescent="0.25">
      <c r="B123" s="41"/>
    </row>
  </sheetData>
  <sortState xmlns:xlrd2="http://schemas.microsoft.com/office/spreadsheetml/2017/richdata2" ref="C9:K120">
    <sortCondition ref="C8:C120"/>
  </sortState>
  <mergeCells count="3">
    <mergeCell ref="B6:C6"/>
    <mergeCell ref="J2:K5"/>
    <mergeCell ref="D2:I5"/>
  </mergeCells>
  <conditionalFormatting sqref="B1:B5 B7:B123">
    <cfRule type="cellIs" dxfId="31" priority="33" operator="lessThan">
      <formula>0</formula>
    </cfRule>
    <cfRule type="cellIs" dxfId="30" priority="34" operator="equal">
      <formula>0</formula>
    </cfRule>
    <cfRule type="cellIs" dxfId="29" priority="35" operator="greaterThan">
      <formula>0</formula>
    </cfRule>
    <cfRule type="cellIs" dxfId="28" priority="36" operator="lessThan">
      <formula>0</formula>
    </cfRule>
    <cfRule type="iconSet" priority="37">
      <iconSet iconSet="3Arrows" showValue="0">
        <cfvo type="percent" val="0"/>
        <cfvo type="num" val="0"/>
        <cfvo type="num" val="0" gte="0"/>
      </iconSet>
    </cfRule>
  </conditionalFormatting>
  <conditionalFormatting sqref="I7:I120">
    <cfRule type="cellIs" dxfId="27" priority="9" operator="equal">
      <formula>0</formula>
    </cfRule>
    <cfRule type="cellIs" dxfId="26" priority="9" operator="lessThan">
      <formula>0</formula>
    </cfRule>
    <cfRule type="cellIs" dxfId="25" priority="10" operator="greaterThan">
      <formula>0</formula>
    </cfRule>
  </conditionalFormatting>
  <conditionalFormatting sqref="L7:L120">
    <cfRule type="cellIs" dxfId="24" priority="12" operator="lessThan">
      <formula>0</formula>
    </cfRule>
    <cfRule type="cellIs" dxfId="23" priority="12" operator="greaterThan">
      <formula>0</formula>
    </cfRule>
  </conditionalFormatting>
  <conditionalFormatting sqref="M5:N5">
    <cfRule type="cellIs" dxfId="22" priority="1" operator="lessThan">
      <formula>0</formula>
    </cfRule>
    <cfRule type="cellIs" dxfId="21" priority="2" operator="greaterThan">
      <formula>0</formula>
    </cfRule>
    <cfRule type="cellIs" dxfId="20" priority="3" operator="greater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3177-2A56-4DAB-9969-B4370154E461}">
  <sheetPr codeName="Sheet8"/>
  <dimension ref="B2:L54"/>
  <sheetViews>
    <sheetView showGridLines="0" zoomScaleNormal="100" workbookViewId="0">
      <pane xSplit="2" ySplit="6" topLeftCell="C7" activePane="bottomRight" state="frozen"/>
      <selection pane="topRight" activeCell="C1" sqref="C1"/>
      <selection pane="bottomLeft" activeCell="A7" sqref="A7"/>
      <selection pane="bottomRight" activeCell="H47" sqref="H47"/>
    </sheetView>
  </sheetViews>
  <sheetFormatPr defaultRowHeight="15" x14ac:dyDescent="0.25"/>
  <cols>
    <col min="1" max="1" width="3.140625" customWidth="1"/>
    <col min="2" max="2" width="12.85546875" customWidth="1"/>
    <col min="3" max="3" width="13.42578125" bestFit="1" customWidth="1"/>
    <col min="4" max="4" width="14.42578125" bestFit="1" customWidth="1"/>
    <col min="5" max="5" width="10.85546875" bestFit="1" customWidth="1"/>
    <col min="6" max="6" width="12.5703125" bestFit="1" customWidth="1"/>
    <col min="7" max="7" width="10.7109375" bestFit="1" customWidth="1"/>
    <col min="8" max="8" width="12.28515625" bestFit="1" customWidth="1"/>
    <col min="9" max="9" width="14.85546875" bestFit="1" customWidth="1"/>
  </cols>
  <sheetData>
    <row r="2" spans="2:12" ht="15" customHeight="1" x14ac:dyDescent="0.25">
      <c r="B2" s="128"/>
      <c r="C2" s="313" t="s">
        <v>144</v>
      </c>
      <c r="D2" s="313"/>
      <c r="E2" s="313"/>
      <c r="F2" s="313"/>
      <c r="G2" s="313"/>
      <c r="H2" s="315">
        <f>Pricelist!J2</f>
        <v>45124</v>
      </c>
      <c r="I2" s="316"/>
      <c r="J2" s="42"/>
      <c r="K2" s="42"/>
      <c r="L2" s="42"/>
    </row>
    <row r="3" spans="2:12" ht="15" customHeight="1" x14ac:dyDescent="0.25">
      <c r="B3" s="129"/>
      <c r="C3" s="311"/>
      <c r="D3" s="311"/>
      <c r="E3" s="311"/>
      <c r="F3" s="311"/>
      <c r="G3" s="311"/>
      <c r="H3" s="317"/>
      <c r="I3" s="318"/>
      <c r="J3" s="42"/>
      <c r="K3" s="42"/>
      <c r="L3" s="42"/>
    </row>
    <row r="4" spans="2:12" ht="15" customHeight="1" x14ac:dyDescent="0.25">
      <c r="B4" s="129"/>
      <c r="C4" s="311"/>
      <c r="D4" s="311"/>
      <c r="E4" s="311"/>
      <c r="F4" s="311"/>
      <c r="G4" s="311"/>
      <c r="H4" s="317"/>
      <c r="I4" s="318"/>
    </row>
    <row r="5" spans="2:12" ht="15" customHeight="1" x14ac:dyDescent="0.25">
      <c r="B5" s="130"/>
      <c r="C5" s="314"/>
      <c r="D5" s="314"/>
      <c r="E5" s="314"/>
      <c r="F5" s="314"/>
      <c r="G5" s="314"/>
      <c r="H5" s="319"/>
      <c r="I5" s="320"/>
    </row>
    <row r="6" spans="2:12" ht="15" customHeight="1" x14ac:dyDescent="0.25">
      <c r="B6" s="119" t="s">
        <v>145</v>
      </c>
      <c r="C6" s="120" t="s">
        <v>146</v>
      </c>
      <c r="D6" s="120" t="s">
        <v>147</v>
      </c>
      <c r="E6" s="120" t="s">
        <v>148</v>
      </c>
      <c r="F6" s="120" t="s">
        <v>149</v>
      </c>
      <c r="G6" s="120" t="s">
        <v>150</v>
      </c>
      <c r="H6" s="120" t="s">
        <v>151</v>
      </c>
      <c r="I6" s="121" t="s">
        <v>152</v>
      </c>
    </row>
    <row r="7" spans="2:12" x14ac:dyDescent="0.25">
      <c r="B7" s="122" t="s">
        <v>153</v>
      </c>
      <c r="C7" s="75">
        <v>360595261</v>
      </c>
      <c r="D7" s="75">
        <f>C7*H7</f>
        <v>55892265455</v>
      </c>
      <c r="E7" s="134">
        <v>230</v>
      </c>
      <c r="F7" s="134">
        <v>180</v>
      </c>
      <c r="G7" s="77">
        <v>155</v>
      </c>
      <c r="H7" s="77">
        <v>155</v>
      </c>
      <c r="I7" s="123">
        <f>H7/G7-1</f>
        <v>0</v>
      </c>
    </row>
    <row r="8" spans="2:12" x14ac:dyDescent="0.25">
      <c r="B8" s="122" t="s">
        <v>376</v>
      </c>
      <c r="C8" s="75">
        <v>35545225622</v>
      </c>
      <c r="D8" s="75">
        <f>C8*H8</f>
        <v>353674994938.89996</v>
      </c>
      <c r="E8" s="134">
        <v>9.9499999999999993</v>
      </c>
      <c r="F8" s="134">
        <v>9.9499999999999993</v>
      </c>
      <c r="G8" s="77">
        <v>9.9499999999999993</v>
      </c>
      <c r="H8" s="77">
        <v>9.9499999999999993</v>
      </c>
      <c r="I8" s="123">
        <f>H8/G8-1</f>
        <v>0</v>
      </c>
    </row>
    <row r="9" spans="2:12" x14ac:dyDescent="0.25">
      <c r="B9" s="122" t="s">
        <v>154</v>
      </c>
      <c r="C9" s="75">
        <v>2000000000</v>
      </c>
      <c r="D9" s="75">
        <f t="shared" ref="D9:D48" si="0">C9*H9</f>
        <v>280000000</v>
      </c>
      <c r="E9" s="134">
        <v>0.32</v>
      </c>
      <c r="F9" s="134">
        <v>0.14000000000000001</v>
      </c>
      <c r="G9" s="77">
        <v>0.14000000000000001</v>
      </c>
      <c r="H9" s="77">
        <v>0.14000000000000001</v>
      </c>
      <c r="I9" s="123">
        <f t="shared" ref="I9:I48" si="1">H9/G9-1</f>
        <v>0</v>
      </c>
    </row>
    <row r="10" spans="2:12" x14ac:dyDescent="0.25">
      <c r="B10" s="122" t="s">
        <v>155</v>
      </c>
      <c r="C10" s="75">
        <v>1373900000</v>
      </c>
      <c r="D10" s="75">
        <f t="shared" si="0"/>
        <v>1676158000</v>
      </c>
      <c r="E10" s="134">
        <v>3.26</v>
      </c>
      <c r="F10" s="134">
        <v>1.03</v>
      </c>
      <c r="G10" s="77">
        <v>1.22</v>
      </c>
      <c r="H10" s="77">
        <v>1.22</v>
      </c>
      <c r="I10" s="123">
        <f t="shared" si="1"/>
        <v>0</v>
      </c>
    </row>
    <row r="11" spans="2:12" x14ac:dyDescent="0.25">
      <c r="B11" s="122" t="s">
        <v>156</v>
      </c>
      <c r="C11" s="75">
        <v>7754395000</v>
      </c>
      <c r="D11" s="75">
        <f t="shared" si="0"/>
        <v>4032285400</v>
      </c>
      <c r="E11" s="134">
        <v>0.66</v>
      </c>
      <c r="F11" s="134">
        <v>0.52</v>
      </c>
      <c r="G11" s="77">
        <v>0.52</v>
      </c>
      <c r="H11" s="77">
        <v>0.52</v>
      </c>
      <c r="I11" s="123">
        <f t="shared" si="1"/>
        <v>0</v>
      </c>
    </row>
    <row r="12" spans="2:12" x14ac:dyDescent="0.25">
      <c r="B12" s="122" t="s">
        <v>157</v>
      </c>
      <c r="C12" s="75">
        <v>180000000</v>
      </c>
      <c r="D12" s="75">
        <f t="shared" si="0"/>
        <v>891000000</v>
      </c>
      <c r="E12" s="134">
        <v>6</v>
      </c>
      <c r="F12" s="134">
        <v>4.95</v>
      </c>
      <c r="G12" s="77">
        <v>4.95</v>
      </c>
      <c r="H12" s="77">
        <v>4.95</v>
      </c>
      <c r="I12" s="123">
        <f t="shared" si="1"/>
        <v>0</v>
      </c>
    </row>
    <row r="13" spans="2:12" x14ac:dyDescent="0.25">
      <c r="B13" s="122" t="s">
        <v>158</v>
      </c>
      <c r="C13" s="75">
        <v>766345021</v>
      </c>
      <c r="D13" s="75">
        <f t="shared" si="0"/>
        <v>2299035063</v>
      </c>
      <c r="E13" s="134">
        <v>3.83</v>
      </c>
      <c r="F13" s="134">
        <v>3</v>
      </c>
      <c r="G13" s="77">
        <v>3</v>
      </c>
      <c r="H13" s="77">
        <v>3</v>
      </c>
      <c r="I13" s="123">
        <f t="shared" si="1"/>
        <v>0</v>
      </c>
    </row>
    <row r="14" spans="2:12" x14ac:dyDescent="0.25">
      <c r="B14" s="122" t="s">
        <v>159</v>
      </c>
      <c r="C14" s="75">
        <v>246093750</v>
      </c>
      <c r="D14" s="75">
        <f t="shared" si="0"/>
        <v>8121093750</v>
      </c>
      <c r="E14" s="134">
        <v>51.03</v>
      </c>
      <c r="F14" s="134">
        <v>30.6</v>
      </c>
      <c r="G14" s="77">
        <v>33</v>
      </c>
      <c r="H14" s="77">
        <v>33</v>
      </c>
      <c r="I14" s="123">
        <f t="shared" si="1"/>
        <v>0</v>
      </c>
    </row>
    <row r="15" spans="2:12" x14ac:dyDescent="0.25">
      <c r="B15" s="122" t="s">
        <v>160</v>
      </c>
      <c r="C15" s="75">
        <v>5000000000</v>
      </c>
      <c r="D15" s="75">
        <f t="shared" si="0"/>
        <v>67150000000</v>
      </c>
      <c r="E15" s="134">
        <v>20</v>
      </c>
      <c r="F15" s="134">
        <v>6.01</v>
      </c>
      <c r="G15" s="77">
        <v>13.5</v>
      </c>
      <c r="H15" s="77">
        <v>13.43</v>
      </c>
      <c r="I15" s="123">
        <f t="shared" si="1"/>
        <v>-5.1851851851851816E-3</v>
      </c>
    </row>
    <row r="16" spans="2:12" x14ac:dyDescent="0.25">
      <c r="B16" s="122" t="s">
        <v>377</v>
      </c>
      <c r="C16" s="75">
        <v>1000000000</v>
      </c>
      <c r="D16" s="75">
        <f>C16*H16</f>
        <v>13100000000</v>
      </c>
      <c r="E16" s="134">
        <v>11</v>
      </c>
      <c r="F16" s="134">
        <v>5.5</v>
      </c>
      <c r="G16" s="77">
        <v>13.1</v>
      </c>
      <c r="H16" s="77">
        <v>13.1</v>
      </c>
      <c r="I16" s="123">
        <f t="shared" si="1"/>
        <v>0</v>
      </c>
    </row>
    <row r="17" spans="2:9" x14ac:dyDescent="0.25">
      <c r="B17" s="122" t="s">
        <v>161</v>
      </c>
      <c r="C17" s="75">
        <v>1080000000</v>
      </c>
      <c r="D17" s="75">
        <f t="shared" si="0"/>
        <v>540000000</v>
      </c>
      <c r="E17" s="134">
        <v>0.5</v>
      </c>
      <c r="F17" s="134">
        <v>0.5</v>
      </c>
      <c r="G17" s="77">
        <v>0.5</v>
      </c>
      <c r="H17" s="77">
        <v>0.5</v>
      </c>
      <c r="I17" s="123">
        <f t="shared" si="1"/>
        <v>0</v>
      </c>
    </row>
    <row r="18" spans="2:9" x14ac:dyDescent="0.25">
      <c r="B18" s="122" t="s">
        <v>162</v>
      </c>
      <c r="C18" s="75">
        <v>45999658</v>
      </c>
      <c r="D18" s="75">
        <f t="shared" si="0"/>
        <v>87399350.200000003</v>
      </c>
      <c r="E18" s="134">
        <v>1.9</v>
      </c>
      <c r="F18" s="134">
        <v>1.9</v>
      </c>
      <c r="G18" s="77">
        <v>1.9</v>
      </c>
      <c r="H18" s="77">
        <v>1.9</v>
      </c>
      <c r="I18" s="123">
        <f t="shared" si="1"/>
        <v>0</v>
      </c>
    </row>
    <row r="19" spans="2:9" x14ac:dyDescent="0.25">
      <c r="B19" s="122" t="s">
        <v>163</v>
      </c>
      <c r="C19" s="75">
        <v>102000000</v>
      </c>
      <c r="D19" s="75">
        <f t="shared" si="0"/>
        <v>102000000</v>
      </c>
      <c r="E19" s="134">
        <v>1</v>
      </c>
      <c r="F19" s="134">
        <v>1</v>
      </c>
      <c r="G19" s="77">
        <v>1</v>
      </c>
      <c r="H19" s="77">
        <v>1</v>
      </c>
      <c r="I19" s="123">
        <f t="shared" si="1"/>
        <v>0</v>
      </c>
    </row>
    <row r="20" spans="2:9" x14ac:dyDescent="0.25">
      <c r="B20" s="122" t="s">
        <v>164</v>
      </c>
      <c r="C20" s="75">
        <v>494021278</v>
      </c>
      <c r="D20" s="75">
        <f t="shared" si="0"/>
        <v>494021278</v>
      </c>
      <c r="E20" s="134">
        <v>1</v>
      </c>
      <c r="F20" s="134">
        <v>1</v>
      </c>
      <c r="G20" s="77">
        <v>1</v>
      </c>
      <c r="H20" s="77">
        <v>1</v>
      </c>
      <c r="I20" s="123">
        <f t="shared" si="1"/>
        <v>0</v>
      </c>
    </row>
    <row r="21" spans="2:9" x14ac:dyDescent="0.25">
      <c r="B21" s="122" t="s">
        <v>165</v>
      </c>
      <c r="C21" s="75">
        <v>6753333334</v>
      </c>
      <c r="D21" s="75">
        <f t="shared" si="0"/>
        <v>60780000006</v>
      </c>
      <c r="E21" s="134">
        <v>9</v>
      </c>
      <c r="F21" s="134">
        <v>9</v>
      </c>
      <c r="G21" s="77">
        <v>9</v>
      </c>
      <c r="H21" s="77">
        <v>9</v>
      </c>
      <c r="I21" s="123">
        <f t="shared" si="1"/>
        <v>0</v>
      </c>
    </row>
    <row r="22" spans="2:9" x14ac:dyDescent="0.25">
      <c r="B22" s="122" t="s">
        <v>166</v>
      </c>
      <c r="C22" s="75">
        <v>185620594</v>
      </c>
      <c r="D22" s="75">
        <f t="shared" si="0"/>
        <v>232025742.5</v>
      </c>
      <c r="E22" s="134">
        <v>1.25</v>
      </c>
      <c r="F22" s="134">
        <v>1.25</v>
      </c>
      <c r="G22" s="77">
        <v>1.25</v>
      </c>
      <c r="H22" s="77">
        <v>1.25</v>
      </c>
      <c r="I22" s="123">
        <f t="shared" si="1"/>
        <v>0</v>
      </c>
    </row>
    <row r="23" spans="2:9" x14ac:dyDescent="0.25">
      <c r="B23" s="122" t="s">
        <v>167</v>
      </c>
      <c r="C23" s="75">
        <v>1163033349</v>
      </c>
      <c r="D23" s="75">
        <f t="shared" si="0"/>
        <v>23260666980</v>
      </c>
      <c r="E23" s="134">
        <v>20</v>
      </c>
      <c r="F23" s="134">
        <v>20</v>
      </c>
      <c r="G23" s="77">
        <v>20</v>
      </c>
      <c r="H23" s="77">
        <v>20</v>
      </c>
      <c r="I23" s="123">
        <f t="shared" si="1"/>
        <v>0</v>
      </c>
    </row>
    <row r="24" spans="2:9" x14ac:dyDescent="0.25">
      <c r="B24" s="122" t="s">
        <v>168</v>
      </c>
      <c r="C24" s="75">
        <v>4674993000</v>
      </c>
      <c r="D24" s="75">
        <f t="shared" si="0"/>
        <v>2664746010</v>
      </c>
      <c r="E24" s="134">
        <v>0.87</v>
      </c>
      <c r="F24" s="134">
        <v>0.53</v>
      </c>
      <c r="G24" s="77">
        <v>0.56999999999999995</v>
      </c>
      <c r="H24" s="77">
        <v>0.56999999999999995</v>
      </c>
      <c r="I24" s="123">
        <f t="shared" si="1"/>
        <v>0</v>
      </c>
    </row>
    <row r="25" spans="2:9" x14ac:dyDescent="0.25">
      <c r="B25" s="122" t="s">
        <v>169</v>
      </c>
      <c r="C25" s="75">
        <v>5843325000</v>
      </c>
      <c r="D25" s="75">
        <f t="shared" si="0"/>
        <v>5258992500</v>
      </c>
      <c r="E25" s="134">
        <v>1</v>
      </c>
      <c r="F25" s="134">
        <v>0.62</v>
      </c>
      <c r="G25" s="77">
        <v>0.9</v>
      </c>
      <c r="H25" s="77">
        <v>0.9</v>
      </c>
      <c r="I25" s="123">
        <f t="shared" si="1"/>
        <v>0</v>
      </c>
    </row>
    <row r="26" spans="2:9" x14ac:dyDescent="0.25">
      <c r="B26" s="122" t="s">
        <v>170</v>
      </c>
      <c r="C26" s="75">
        <v>519999631</v>
      </c>
      <c r="D26" s="75">
        <f t="shared" si="0"/>
        <v>519999631</v>
      </c>
      <c r="E26" s="134">
        <v>1</v>
      </c>
      <c r="F26" s="134">
        <v>1</v>
      </c>
      <c r="G26" s="77">
        <v>1</v>
      </c>
      <c r="H26" s="77">
        <v>1</v>
      </c>
      <c r="I26" s="123">
        <f t="shared" si="1"/>
        <v>0</v>
      </c>
    </row>
    <row r="27" spans="2:9" x14ac:dyDescent="0.25">
      <c r="B27" s="122" t="s">
        <v>171</v>
      </c>
      <c r="C27" s="75">
        <v>1952672000</v>
      </c>
      <c r="D27" s="75">
        <f>C27*H27</f>
        <v>141568720000</v>
      </c>
      <c r="E27" s="134">
        <v>200</v>
      </c>
      <c r="F27" s="134">
        <v>66.42</v>
      </c>
      <c r="G27" s="77">
        <v>67.75</v>
      </c>
      <c r="H27" s="77">
        <v>72.5</v>
      </c>
      <c r="I27" s="123">
        <f t="shared" si="1"/>
        <v>7.0110701107011009E-2</v>
      </c>
    </row>
    <row r="28" spans="2:9" x14ac:dyDescent="0.25">
      <c r="B28" s="122" t="s">
        <v>172</v>
      </c>
      <c r="C28" s="75">
        <v>3600000000</v>
      </c>
      <c r="D28" s="75">
        <f t="shared" si="0"/>
        <v>5688000000</v>
      </c>
      <c r="E28" s="134">
        <v>1.58</v>
      </c>
      <c r="F28" s="134">
        <v>1.58</v>
      </c>
      <c r="G28" s="77">
        <v>1.58</v>
      </c>
      <c r="H28" s="77">
        <v>1.58</v>
      </c>
      <c r="I28" s="123">
        <f t="shared" si="1"/>
        <v>0</v>
      </c>
    </row>
    <row r="29" spans="2:9" x14ac:dyDescent="0.25">
      <c r="B29" s="122" t="s">
        <v>173</v>
      </c>
      <c r="C29" s="75">
        <v>4257668000</v>
      </c>
      <c r="D29" s="75">
        <f t="shared" si="0"/>
        <v>2980367600</v>
      </c>
      <c r="E29" s="134">
        <v>0.75</v>
      </c>
      <c r="F29" s="134">
        <v>0.43</v>
      </c>
      <c r="G29" s="77">
        <v>0.7</v>
      </c>
      <c r="H29" s="77">
        <v>0.7</v>
      </c>
      <c r="I29" s="123">
        <f t="shared" si="1"/>
        <v>0</v>
      </c>
    </row>
    <row r="30" spans="2:9" x14ac:dyDescent="0.25">
      <c r="B30" s="122" t="s">
        <v>174</v>
      </c>
      <c r="C30" s="75">
        <v>1170324536</v>
      </c>
      <c r="D30" s="75">
        <f t="shared" si="0"/>
        <v>1170324536</v>
      </c>
      <c r="E30" s="134">
        <v>1</v>
      </c>
      <c r="F30" s="134">
        <v>1</v>
      </c>
      <c r="G30" s="77">
        <v>1</v>
      </c>
      <c r="H30" s="77">
        <v>1</v>
      </c>
      <c r="I30" s="123">
        <f t="shared" si="1"/>
        <v>0</v>
      </c>
    </row>
    <row r="31" spans="2:9" x14ac:dyDescent="0.25">
      <c r="B31" s="122" t="s">
        <v>175</v>
      </c>
      <c r="C31" s="75">
        <v>3827484380</v>
      </c>
      <c r="D31" s="75">
        <f t="shared" si="0"/>
        <v>1913742190</v>
      </c>
      <c r="E31" s="134">
        <v>0.5</v>
      </c>
      <c r="F31" s="134">
        <v>0.5</v>
      </c>
      <c r="G31" s="77">
        <v>0.5</v>
      </c>
      <c r="H31" s="77">
        <v>0.5</v>
      </c>
      <c r="I31" s="123">
        <f t="shared" si="1"/>
        <v>0</v>
      </c>
    </row>
    <row r="32" spans="2:9" x14ac:dyDescent="0.25">
      <c r="B32" s="122" t="s">
        <v>176</v>
      </c>
      <c r="C32" s="75">
        <v>14231237284</v>
      </c>
      <c r="D32" s="75">
        <f t="shared" si="0"/>
        <v>1138498982.72</v>
      </c>
      <c r="E32" s="134">
        <v>0.7</v>
      </c>
      <c r="F32" s="134">
        <v>0.04</v>
      </c>
      <c r="G32" s="77">
        <v>0.08</v>
      </c>
      <c r="H32" s="77">
        <v>0.08</v>
      </c>
      <c r="I32" s="123">
        <f t="shared" si="1"/>
        <v>0</v>
      </c>
    </row>
    <row r="33" spans="2:9" x14ac:dyDescent="0.25">
      <c r="B33" s="122" t="s">
        <v>177</v>
      </c>
      <c r="C33" s="75">
        <v>40000000</v>
      </c>
      <c r="D33" s="75">
        <f t="shared" si="0"/>
        <v>20000000</v>
      </c>
      <c r="E33" s="134">
        <v>0.5</v>
      </c>
      <c r="F33" s="134">
        <v>0.5</v>
      </c>
      <c r="G33" s="77">
        <v>0.5</v>
      </c>
      <c r="H33" s="77">
        <v>0.5</v>
      </c>
      <c r="I33" s="123">
        <f t="shared" si="1"/>
        <v>0</v>
      </c>
    </row>
    <row r="34" spans="2:9" x14ac:dyDescent="0.25">
      <c r="B34" s="122" t="s">
        <v>178</v>
      </c>
      <c r="C34" s="75">
        <v>2151991822</v>
      </c>
      <c r="D34" s="75">
        <f t="shared" si="0"/>
        <v>1075995911</v>
      </c>
      <c r="E34" s="134">
        <v>0.5</v>
      </c>
      <c r="F34" s="134">
        <v>0.5</v>
      </c>
      <c r="G34" s="77">
        <v>0.5</v>
      </c>
      <c r="H34" s="77">
        <v>0.5</v>
      </c>
      <c r="I34" s="123">
        <f t="shared" si="1"/>
        <v>0</v>
      </c>
    </row>
    <row r="35" spans="2:9" x14ac:dyDescent="0.25">
      <c r="B35" s="122" t="s">
        <v>179</v>
      </c>
      <c r="C35" s="75">
        <v>4893593900</v>
      </c>
      <c r="D35" s="75">
        <f t="shared" si="0"/>
        <v>2202117255</v>
      </c>
      <c r="E35" s="134">
        <v>0.53</v>
      </c>
      <c r="F35" s="134">
        <v>0.45</v>
      </c>
      <c r="G35" s="77">
        <v>0.45</v>
      </c>
      <c r="H35" s="77">
        <v>0.45</v>
      </c>
      <c r="I35" s="123">
        <f t="shared" si="1"/>
        <v>0</v>
      </c>
    </row>
    <row r="36" spans="2:9" x14ac:dyDescent="0.25">
      <c r="B36" s="122" t="s">
        <v>180</v>
      </c>
      <c r="C36" s="75">
        <v>9828270113</v>
      </c>
      <c r="D36" s="75">
        <f t="shared" si="0"/>
        <v>17297755398.880001</v>
      </c>
      <c r="E36" s="134">
        <v>2.5</v>
      </c>
      <c r="F36" s="134">
        <v>1.76</v>
      </c>
      <c r="G36" s="77">
        <v>1.76</v>
      </c>
      <c r="H36" s="77">
        <v>1.76</v>
      </c>
      <c r="I36" s="123">
        <f t="shared" si="1"/>
        <v>0</v>
      </c>
    </row>
    <row r="37" spans="2:9" x14ac:dyDescent="0.25">
      <c r="B37" s="122" t="s">
        <v>181</v>
      </c>
      <c r="C37" s="75">
        <v>488624826</v>
      </c>
      <c r="D37" s="75">
        <f t="shared" si="0"/>
        <v>7226761176.54</v>
      </c>
      <c r="E37" s="134">
        <v>27.15</v>
      </c>
      <c r="F37" s="134">
        <v>2.15</v>
      </c>
      <c r="G37" s="77">
        <v>14.79</v>
      </c>
      <c r="H37" s="77">
        <v>14.79</v>
      </c>
      <c r="I37" s="123">
        <f t="shared" si="1"/>
        <v>0</v>
      </c>
    </row>
    <row r="38" spans="2:9" x14ac:dyDescent="0.25">
      <c r="B38" s="122" t="s">
        <v>182</v>
      </c>
      <c r="C38" s="75">
        <v>634000000</v>
      </c>
      <c r="D38" s="75">
        <f t="shared" si="0"/>
        <v>6974000000</v>
      </c>
      <c r="E38" s="134">
        <v>11</v>
      </c>
      <c r="F38" s="134">
        <v>10</v>
      </c>
      <c r="G38" s="77">
        <v>11</v>
      </c>
      <c r="H38" s="77">
        <v>11</v>
      </c>
      <c r="I38" s="123">
        <f t="shared" si="1"/>
        <v>0</v>
      </c>
    </row>
    <row r="39" spans="2:9" x14ac:dyDescent="0.25">
      <c r="B39" s="122" t="s">
        <v>183</v>
      </c>
      <c r="C39" s="75">
        <v>181408000</v>
      </c>
      <c r="D39" s="75">
        <f t="shared" si="0"/>
        <v>36100192000</v>
      </c>
      <c r="E39" s="134">
        <v>355</v>
      </c>
      <c r="F39" s="134">
        <v>100</v>
      </c>
      <c r="G39" s="77">
        <v>199</v>
      </c>
      <c r="H39" s="77">
        <v>199</v>
      </c>
      <c r="I39" s="123">
        <f t="shared" si="1"/>
        <v>0</v>
      </c>
    </row>
    <row r="40" spans="2:9" x14ac:dyDescent="0.25">
      <c r="B40" s="122" t="s">
        <v>184</v>
      </c>
      <c r="C40" s="75">
        <v>212544000</v>
      </c>
      <c r="D40" s="75">
        <f t="shared" si="0"/>
        <v>1113730560</v>
      </c>
      <c r="E40" s="134">
        <v>6.5</v>
      </c>
      <c r="F40" s="134">
        <v>4.55</v>
      </c>
      <c r="G40" s="77">
        <v>5.24</v>
      </c>
      <c r="H40" s="77">
        <v>5.24</v>
      </c>
      <c r="I40" s="123">
        <f t="shared" si="1"/>
        <v>0</v>
      </c>
    </row>
    <row r="41" spans="2:9" x14ac:dyDescent="0.25">
      <c r="B41" s="122" t="s">
        <v>185</v>
      </c>
      <c r="C41" s="75">
        <v>187668329</v>
      </c>
      <c r="D41" s="75">
        <f t="shared" si="0"/>
        <v>11260099740</v>
      </c>
      <c r="E41" s="134">
        <v>80.989999999999995</v>
      </c>
      <c r="F41" s="134">
        <v>57</v>
      </c>
      <c r="G41" s="77">
        <v>60</v>
      </c>
      <c r="H41" s="77">
        <v>60</v>
      </c>
      <c r="I41" s="123">
        <f t="shared" si="1"/>
        <v>0</v>
      </c>
    </row>
    <row r="42" spans="2:9" x14ac:dyDescent="0.25">
      <c r="B42" s="122" t="s">
        <v>186</v>
      </c>
      <c r="C42" s="75">
        <v>3827484380</v>
      </c>
      <c r="D42" s="75">
        <f t="shared" si="0"/>
        <v>1722367971</v>
      </c>
      <c r="E42" s="134">
        <v>0.5</v>
      </c>
      <c r="F42" s="134">
        <v>0.45</v>
      </c>
      <c r="G42" s="77">
        <v>0.45</v>
      </c>
      <c r="H42" s="77">
        <v>0.45</v>
      </c>
      <c r="I42" s="123">
        <f t="shared" si="1"/>
        <v>0</v>
      </c>
    </row>
    <row r="43" spans="2:9" x14ac:dyDescent="0.25">
      <c r="B43" s="122" t="s">
        <v>187</v>
      </c>
      <c r="C43" s="75">
        <v>4674992833</v>
      </c>
      <c r="D43" s="75">
        <f t="shared" si="0"/>
        <v>4441243191.3499994</v>
      </c>
      <c r="E43" s="134">
        <v>0.95</v>
      </c>
      <c r="F43" s="134">
        <v>0.95</v>
      </c>
      <c r="G43" s="77">
        <v>0.95</v>
      </c>
      <c r="H43" s="77">
        <v>0.95</v>
      </c>
      <c r="I43" s="123">
        <f t="shared" si="1"/>
        <v>0</v>
      </c>
    </row>
    <row r="44" spans="2:9" x14ac:dyDescent="0.25">
      <c r="B44" s="122" t="s">
        <v>188</v>
      </c>
      <c r="C44" s="75">
        <v>2705378000</v>
      </c>
      <c r="D44" s="75">
        <f t="shared" si="0"/>
        <v>1731441920</v>
      </c>
      <c r="E44" s="134">
        <v>0.97</v>
      </c>
      <c r="F44" s="134">
        <v>0.64</v>
      </c>
      <c r="G44" s="77">
        <v>0.64</v>
      </c>
      <c r="H44" s="77">
        <v>0.64</v>
      </c>
      <c r="I44" s="123">
        <f t="shared" si="1"/>
        <v>0</v>
      </c>
    </row>
    <row r="45" spans="2:9" x14ac:dyDescent="0.25">
      <c r="B45" s="122" t="s">
        <v>189</v>
      </c>
      <c r="C45" s="75">
        <v>6206000000</v>
      </c>
      <c r="D45" s="75">
        <f t="shared" si="0"/>
        <v>3227120000</v>
      </c>
      <c r="E45" s="134">
        <v>0.52</v>
      </c>
      <c r="F45" s="134">
        <v>0.52</v>
      </c>
      <c r="G45" s="77">
        <v>0.52</v>
      </c>
      <c r="H45" s="77">
        <v>0.52</v>
      </c>
      <c r="I45" s="123">
        <f t="shared" si="1"/>
        <v>0</v>
      </c>
    </row>
    <row r="46" spans="2:9" x14ac:dyDescent="0.25">
      <c r="B46" s="122" t="s">
        <v>190</v>
      </c>
      <c r="C46" s="75">
        <v>5626416051</v>
      </c>
      <c r="D46" s="75">
        <f t="shared" si="0"/>
        <v>5176302766.9200001</v>
      </c>
      <c r="E46" s="134">
        <v>2</v>
      </c>
      <c r="F46" s="134">
        <v>0.9</v>
      </c>
      <c r="G46" s="77">
        <v>0.92</v>
      </c>
      <c r="H46" s="77">
        <v>0.92</v>
      </c>
      <c r="I46" s="123">
        <f t="shared" si="1"/>
        <v>0</v>
      </c>
    </row>
    <row r="47" spans="2:9" x14ac:dyDescent="0.25">
      <c r="B47" s="122" t="s">
        <v>191</v>
      </c>
      <c r="C47" s="75">
        <v>190027365</v>
      </c>
      <c r="D47" s="75">
        <f t="shared" si="0"/>
        <v>46533901141.199997</v>
      </c>
      <c r="E47" s="134">
        <v>361.82</v>
      </c>
      <c r="F47" s="134">
        <v>101.77</v>
      </c>
      <c r="G47" s="77">
        <v>244.88</v>
      </c>
      <c r="H47" s="77">
        <v>244.88</v>
      </c>
      <c r="I47" s="123">
        <f t="shared" si="1"/>
        <v>0</v>
      </c>
    </row>
    <row r="48" spans="2:9" x14ac:dyDescent="0.25">
      <c r="B48" s="124" t="s">
        <v>192</v>
      </c>
      <c r="C48" s="125">
        <v>1823084076</v>
      </c>
      <c r="D48" s="125">
        <f t="shared" si="0"/>
        <v>3828476559.6000004</v>
      </c>
      <c r="E48" s="135">
        <v>2.59</v>
      </c>
      <c r="F48" s="135">
        <v>0.5</v>
      </c>
      <c r="G48" s="126">
        <v>2.1</v>
      </c>
      <c r="H48" s="126">
        <v>2.1</v>
      </c>
      <c r="I48" s="127">
        <f t="shared" si="1"/>
        <v>0</v>
      </c>
    </row>
    <row r="50" spans="7:9" x14ac:dyDescent="0.25">
      <c r="G50" s="78" t="s">
        <v>193</v>
      </c>
      <c r="H50" s="78"/>
      <c r="I50" s="85" t="e">
        <f>INDEX(NSI!C:C,MATCH(H2,NSI!B:B,0))</f>
        <v>#N/A</v>
      </c>
    </row>
    <row r="51" spans="7:9" x14ac:dyDescent="0.25">
      <c r="G51" s="76" t="s">
        <v>20</v>
      </c>
      <c r="H51" s="83"/>
      <c r="I51" s="86" t="e">
        <f>I50/NSI!$C$250-1</f>
        <v>#N/A</v>
      </c>
    </row>
    <row r="52" spans="7:9" x14ac:dyDescent="0.25">
      <c r="G52" s="79" t="s">
        <v>315</v>
      </c>
      <c r="H52" s="80"/>
      <c r="I52" s="218" t="e">
        <f>INDEX(NSI!E:E,MATCH(H2,NSI!B:B,0))</f>
        <v>#N/A</v>
      </c>
    </row>
    <row r="53" spans="7:9" x14ac:dyDescent="0.25">
      <c r="G53" s="76" t="s">
        <v>360</v>
      </c>
      <c r="H53" s="84"/>
      <c r="I53" s="87" t="e">
        <f>INDEX(NSI!F:F,MATCH(H2,NSI!B:B,0))</f>
        <v>#N/A</v>
      </c>
    </row>
    <row r="54" spans="7:9" x14ac:dyDescent="0.25">
      <c r="G54" s="81" t="s">
        <v>196</v>
      </c>
      <c r="H54" s="82"/>
      <c r="I54" s="88" t="e">
        <f>INDEX(NSI!G:G,MATCH(H2,NSI!B:B,0))</f>
        <v>#N/A</v>
      </c>
    </row>
  </sheetData>
  <mergeCells count="2">
    <mergeCell ref="C2:G5"/>
    <mergeCell ref="H2:I5"/>
  </mergeCells>
  <conditionalFormatting sqref="I7:I48">
    <cfRule type="cellIs" dxfId="19" priority="1" operator="lessThan">
      <formula>0</formula>
    </cfRule>
    <cfRule type="cellIs" dxfId="18" priority="2" operator="greater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A342-3804-4723-9194-FD92CE191416}">
  <sheetPr codeName="Sheet3"/>
  <dimension ref="B4:R19"/>
  <sheetViews>
    <sheetView showGridLines="0" zoomScaleNormal="100" workbookViewId="0"/>
  </sheetViews>
  <sheetFormatPr defaultRowHeight="15" x14ac:dyDescent="0.25"/>
  <cols>
    <col min="1" max="1" width="2.140625" style="44" customWidth="1"/>
    <col min="2" max="2" width="3" style="44" bestFit="1" customWidth="1"/>
    <col min="3" max="3" width="12.42578125" style="44" bestFit="1" customWidth="1"/>
    <col min="4" max="4" width="9" style="44" customWidth="1"/>
    <col min="5" max="5" width="10" style="44" customWidth="1"/>
    <col min="6" max="7" width="8.7109375" style="44" customWidth="1"/>
    <col min="8" max="8" width="11" style="44" customWidth="1"/>
    <col min="9" max="9" width="9.140625" style="44"/>
    <col min="10" max="10" width="3" style="44" bestFit="1" customWidth="1"/>
    <col min="11" max="11" width="12.42578125" style="44" bestFit="1" customWidth="1"/>
    <col min="12" max="12" width="8.7109375" style="44" customWidth="1"/>
    <col min="13" max="13" width="10.7109375" style="44" customWidth="1"/>
    <col min="14" max="14" width="8.42578125" style="44" customWidth="1"/>
    <col min="15" max="15" width="9.140625" style="44" customWidth="1"/>
    <col min="16" max="16" width="13.28515625" style="44" bestFit="1" customWidth="1"/>
    <col min="17" max="16384" width="9.140625" style="44"/>
  </cols>
  <sheetData>
    <row r="4" spans="2:18" ht="15" customHeight="1" x14ac:dyDescent="0.25">
      <c r="B4" s="100"/>
      <c r="C4" s="101"/>
      <c r="D4" s="321" t="s">
        <v>197</v>
      </c>
      <c r="E4" s="321"/>
      <c r="F4" s="321"/>
      <c r="G4" s="321"/>
      <c r="H4" s="321"/>
      <c r="I4" s="321"/>
      <c r="J4" s="321"/>
      <c r="K4" s="321"/>
      <c r="L4" s="321"/>
      <c r="M4" s="324">
        <v>45124</v>
      </c>
      <c r="N4" s="324"/>
      <c r="O4" s="324"/>
      <c r="P4" s="325"/>
    </row>
    <row r="5" spans="2:18" ht="15" customHeight="1" x14ac:dyDescent="0.25">
      <c r="B5" s="102"/>
      <c r="D5" s="322"/>
      <c r="E5" s="322"/>
      <c r="F5" s="322"/>
      <c r="G5" s="322"/>
      <c r="H5" s="322"/>
      <c r="I5" s="322"/>
      <c r="J5" s="322"/>
      <c r="K5" s="322"/>
      <c r="L5" s="322"/>
      <c r="M5" s="326"/>
      <c r="N5" s="326"/>
      <c r="O5" s="326"/>
      <c r="P5" s="327"/>
    </row>
    <row r="6" spans="2:18" ht="15" customHeight="1" x14ac:dyDescent="0.25">
      <c r="B6" s="102"/>
      <c r="D6" s="322"/>
      <c r="E6" s="322"/>
      <c r="F6" s="322"/>
      <c r="G6" s="322"/>
      <c r="H6" s="322"/>
      <c r="I6" s="322"/>
      <c r="J6" s="322"/>
      <c r="K6" s="322"/>
      <c r="L6" s="322"/>
      <c r="M6" s="326"/>
      <c r="N6" s="326"/>
      <c r="O6" s="326"/>
      <c r="P6" s="327"/>
    </row>
    <row r="7" spans="2:18" ht="15" customHeight="1" x14ac:dyDescent="0.25">
      <c r="B7" s="103"/>
      <c r="C7" s="104"/>
      <c r="D7" s="323"/>
      <c r="E7" s="323"/>
      <c r="F7" s="323"/>
      <c r="G7" s="323"/>
      <c r="H7" s="323"/>
      <c r="I7" s="323"/>
      <c r="J7" s="323"/>
      <c r="K7" s="323"/>
      <c r="L7" s="323"/>
      <c r="M7" s="328"/>
      <c r="N7" s="328"/>
      <c r="O7" s="328"/>
      <c r="P7" s="329"/>
    </row>
    <row r="8" spans="2:18" x14ac:dyDescent="0.25">
      <c r="B8" s="105"/>
      <c r="C8" s="66" t="s">
        <v>198</v>
      </c>
      <c r="D8" s="67"/>
      <c r="E8" s="67"/>
      <c r="F8" s="67"/>
      <c r="G8" s="67"/>
      <c r="H8" s="68" t="s">
        <v>1038</v>
      </c>
      <c r="J8" s="65"/>
      <c r="K8" s="66" t="s">
        <v>199</v>
      </c>
      <c r="L8" s="67"/>
      <c r="M8" s="67"/>
      <c r="N8" s="67"/>
      <c r="O8" s="67"/>
      <c r="P8" s="106" t="s">
        <v>1039</v>
      </c>
    </row>
    <row r="9" spans="2:18" x14ac:dyDescent="0.25">
      <c r="B9" s="107"/>
      <c r="C9" s="46" t="s">
        <v>200</v>
      </c>
      <c r="D9" s="47" t="s">
        <v>201</v>
      </c>
      <c r="E9" s="48" t="s">
        <v>202</v>
      </c>
      <c r="F9" s="47" t="s">
        <v>203</v>
      </c>
      <c r="G9" s="47" t="s">
        <v>204</v>
      </c>
      <c r="H9" s="49" t="s">
        <v>205</v>
      </c>
      <c r="J9" s="45"/>
      <c r="K9" s="46" t="s">
        <v>200</v>
      </c>
      <c r="L9" s="47" t="s">
        <v>201</v>
      </c>
      <c r="M9" s="48" t="s">
        <v>202</v>
      </c>
      <c r="N9" s="47" t="s">
        <v>203</v>
      </c>
      <c r="O9" s="47" t="s">
        <v>204</v>
      </c>
      <c r="P9" s="108" t="s">
        <v>205</v>
      </c>
      <c r="R9" s="50"/>
    </row>
    <row r="10" spans="2:18" x14ac:dyDescent="0.25">
      <c r="B10" s="109">
        <v>1</v>
      </c>
      <c r="C10" s="52" t="s">
        <v>60</v>
      </c>
      <c r="D10" s="53">
        <v>0.33</v>
      </c>
      <c r="E10" s="54">
        <v>0.10000000000000009</v>
      </c>
      <c r="F10" s="53">
        <v>0.33</v>
      </c>
      <c r="G10" s="53">
        <v>0.2</v>
      </c>
      <c r="H10" s="55">
        <v>0.64999999999999991</v>
      </c>
      <c r="J10" s="51">
        <v>1</v>
      </c>
      <c r="K10" s="52" t="s">
        <v>114</v>
      </c>
      <c r="L10" s="53">
        <v>16.2</v>
      </c>
      <c r="M10" s="54">
        <v>-0.10000000000000009</v>
      </c>
      <c r="N10" s="53">
        <v>23</v>
      </c>
      <c r="O10" s="53">
        <v>10</v>
      </c>
      <c r="P10" s="110">
        <v>0.42731277533039647</v>
      </c>
    </row>
    <row r="11" spans="2:18" x14ac:dyDescent="0.25">
      <c r="B11" s="111">
        <v>2</v>
      </c>
      <c r="C11" s="44" t="s">
        <v>69</v>
      </c>
      <c r="D11" s="57">
        <v>7.37</v>
      </c>
      <c r="E11" s="58">
        <v>0.10000000000000009</v>
      </c>
      <c r="F11" s="57">
        <v>8.93</v>
      </c>
      <c r="G11" s="57">
        <v>4.3600000000000003</v>
      </c>
      <c r="H11" s="59">
        <v>0.69425287356321852</v>
      </c>
      <c r="J11" s="56">
        <v>2</v>
      </c>
      <c r="K11" s="44" t="s">
        <v>132</v>
      </c>
      <c r="L11" s="57">
        <v>6.3</v>
      </c>
      <c r="M11" s="58">
        <v>-9.9999999999999978E-2</v>
      </c>
      <c r="N11" s="57">
        <v>8.25</v>
      </c>
      <c r="O11" s="57">
        <v>6.3</v>
      </c>
      <c r="P11" s="112">
        <v>-1.5625000000000111E-2</v>
      </c>
    </row>
    <row r="12" spans="2:18" x14ac:dyDescent="0.25">
      <c r="B12" s="109">
        <v>3</v>
      </c>
      <c r="C12" s="52" t="s">
        <v>134</v>
      </c>
      <c r="D12" s="53">
        <v>15.95</v>
      </c>
      <c r="E12" s="54">
        <v>9.9999999999999867E-2</v>
      </c>
      <c r="F12" s="53">
        <v>17.5</v>
      </c>
      <c r="G12" s="53">
        <v>11.1</v>
      </c>
      <c r="H12" s="55">
        <v>0.375</v>
      </c>
      <c r="J12" s="51">
        <v>3</v>
      </c>
      <c r="K12" s="52" t="s">
        <v>138</v>
      </c>
      <c r="L12" s="53">
        <v>0.27</v>
      </c>
      <c r="M12" s="54">
        <v>-9.9999999999999867E-2</v>
      </c>
      <c r="N12" s="53">
        <v>0.37</v>
      </c>
      <c r="O12" s="53">
        <v>0.2</v>
      </c>
      <c r="P12" s="110">
        <v>0.35000000000000009</v>
      </c>
    </row>
    <row r="13" spans="2:18" x14ac:dyDescent="0.25">
      <c r="B13" s="111">
        <v>4</v>
      </c>
      <c r="C13" s="44" t="s">
        <v>899</v>
      </c>
      <c r="D13" s="57">
        <v>3.42</v>
      </c>
      <c r="E13" s="58">
        <v>9.9678456591639986E-2</v>
      </c>
      <c r="F13" s="57">
        <v>4.5</v>
      </c>
      <c r="G13" s="57">
        <v>1.46</v>
      </c>
      <c r="H13" s="59">
        <v>1.4428571428571431</v>
      </c>
      <c r="J13" s="56">
        <v>4</v>
      </c>
      <c r="K13" s="44" t="s">
        <v>72</v>
      </c>
      <c r="L13" s="57">
        <v>2.54</v>
      </c>
      <c r="M13" s="58">
        <v>-9.9290780141843893E-2</v>
      </c>
      <c r="N13" s="57">
        <v>3.5</v>
      </c>
      <c r="O13" s="57">
        <v>0.25</v>
      </c>
      <c r="P13" s="112">
        <v>7.7586206896551726</v>
      </c>
    </row>
    <row r="14" spans="2:18" x14ac:dyDescent="0.25">
      <c r="B14" s="109">
        <v>5</v>
      </c>
      <c r="C14" s="52" t="s">
        <v>86</v>
      </c>
      <c r="D14" s="53">
        <v>1.99</v>
      </c>
      <c r="E14" s="54">
        <v>9.9447513812154664E-2</v>
      </c>
      <c r="F14" s="53">
        <v>1.99</v>
      </c>
      <c r="G14" s="53">
        <v>0.8</v>
      </c>
      <c r="H14" s="55">
        <v>1.7260273972602742</v>
      </c>
      <c r="J14" s="51">
        <v>5</v>
      </c>
      <c r="K14" s="52" t="s">
        <v>64</v>
      </c>
      <c r="L14" s="53">
        <v>23.7</v>
      </c>
      <c r="M14" s="54">
        <v>-9.885931558935368E-2</v>
      </c>
      <c r="N14" s="53">
        <v>31.2</v>
      </c>
      <c r="O14" s="53">
        <v>5.5</v>
      </c>
      <c r="P14" s="110">
        <v>2.5426008968609861</v>
      </c>
    </row>
    <row r="15" spans="2:18" x14ac:dyDescent="0.25">
      <c r="B15" s="111">
        <v>6</v>
      </c>
      <c r="C15" s="44" t="s">
        <v>75</v>
      </c>
      <c r="D15" s="57">
        <v>3.22</v>
      </c>
      <c r="E15" s="58">
        <v>9.8976109215016983E-2</v>
      </c>
      <c r="F15" s="57">
        <v>3.22</v>
      </c>
      <c r="G15" s="57">
        <v>0.81</v>
      </c>
      <c r="H15" s="59">
        <v>2.9753086419753085</v>
      </c>
      <c r="J15" s="56">
        <v>6</v>
      </c>
      <c r="K15" s="44" t="s">
        <v>33</v>
      </c>
      <c r="L15" s="57">
        <v>1.37</v>
      </c>
      <c r="M15" s="58">
        <v>-9.8684210526315708E-2</v>
      </c>
      <c r="N15" s="57">
        <v>1.7</v>
      </c>
      <c r="O15" s="57">
        <v>1.37</v>
      </c>
      <c r="P15" s="112">
        <v>-0.19411764705882339</v>
      </c>
    </row>
    <row r="16" spans="2:18" x14ac:dyDescent="0.25">
      <c r="B16" s="109">
        <v>7</v>
      </c>
      <c r="C16" s="52" t="s">
        <v>142</v>
      </c>
      <c r="D16" s="53">
        <v>4.45</v>
      </c>
      <c r="E16" s="54">
        <v>9.8765432098765427E-2</v>
      </c>
      <c r="F16" s="53">
        <v>5.81</v>
      </c>
      <c r="G16" s="53">
        <v>3.58</v>
      </c>
      <c r="H16" s="55">
        <v>0.14102564102564119</v>
      </c>
      <c r="J16" s="51">
        <v>7</v>
      </c>
      <c r="K16" s="52" t="s">
        <v>106</v>
      </c>
      <c r="L16" s="53">
        <v>12.45</v>
      </c>
      <c r="M16" s="54">
        <v>-9.782608695652184E-2</v>
      </c>
      <c r="N16" s="53">
        <v>13.9</v>
      </c>
      <c r="O16" s="53">
        <v>6.15</v>
      </c>
      <c r="P16" s="110">
        <v>1.0243902439024386</v>
      </c>
    </row>
    <row r="17" spans="2:16" x14ac:dyDescent="0.25">
      <c r="B17" s="111">
        <v>8</v>
      </c>
      <c r="C17" s="44" t="s">
        <v>65</v>
      </c>
      <c r="D17" s="57">
        <v>13.95</v>
      </c>
      <c r="E17" s="58">
        <v>9.8425196850393748E-2</v>
      </c>
      <c r="F17" s="57">
        <v>16.899999999999999</v>
      </c>
      <c r="G17" s="57">
        <v>10.5</v>
      </c>
      <c r="H17" s="59">
        <v>0.31603773584905648</v>
      </c>
      <c r="J17" s="56">
        <v>8</v>
      </c>
      <c r="K17" s="44" t="s">
        <v>84</v>
      </c>
      <c r="L17" s="57">
        <v>0.9</v>
      </c>
      <c r="M17" s="58">
        <v>-9.0909090909090828E-2</v>
      </c>
      <c r="N17" s="57">
        <v>1.22</v>
      </c>
      <c r="O17" s="57">
        <v>0.27</v>
      </c>
      <c r="P17" s="112">
        <v>2.214285714285714</v>
      </c>
    </row>
    <row r="18" spans="2:16" x14ac:dyDescent="0.25">
      <c r="B18" s="109">
        <v>9</v>
      </c>
      <c r="C18" s="52" t="s">
        <v>49</v>
      </c>
      <c r="D18" s="53">
        <v>3.46</v>
      </c>
      <c r="E18" s="54">
        <v>9.8412698412698507E-2</v>
      </c>
      <c r="F18" s="53">
        <v>5.74</v>
      </c>
      <c r="G18" s="53">
        <v>3.46</v>
      </c>
      <c r="H18" s="55">
        <v>-0.37090909090909097</v>
      </c>
      <c r="J18" s="51">
        <v>9</v>
      </c>
      <c r="K18" s="52" t="s">
        <v>56</v>
      </c>
      <c r="L18" s="53">
        <v>0.81</v>
      </c>
      <c r="M18" s="54">
        <v>-8.98876404494382E-2</v>
      </c>
      <c r="N18" s="53">
        <v>0.81</v>
      </c>
      <c r="O18" s="53">
        <v>0.42</v>
      </c>
      <c r="P18" s="110">
        <v>0.76086956521739135</v>
      </c>
    </row>
    <row r="19" spans="2:16" x14ac:dyDescent="0.25">
      <c r="B19" s="113">
        <v>10</v>
      </c>
      <c r="C19" s="104" t="s">
        <v>67</v>
      </c>
      <c r="D19" s="114">
        <v>17.350000000000001</v>
      </c>
      <c r="E19" s="115">
        <v>9.8101265822784889E-2</v>
      </c>
      <c r="F19" s="114">
        <v>22.3</v>
      </c>
      <c r="G19" s="114">
        <v>10.3</v>
      </c>
      <c r="H19" s="116">
        <v>0.59174311926605516</v>
      </c>
      <c r="I19" s="104"/>
      <c r="J19" s="117">
        <v>10</v>
      </c>
      <c r="K19" s="104" t="s">
        <v>118</v>
      </c>
      <c r="L19" s="114">
        <v>0.54</v>
      </c>
      <c r="M19" s="115">
        <v>-8.4745762711864292E-2</v>
      </c>
      <c r="N19" s="114">
        <v>0.74</v>
      </c>
      <c r="O19" s="114">
        <v>0.22</v>
      </c>
      <c r="P19" s="118">
        <v>1.0769230769230771</v>
      </c>
    </row>
  </sheetData>
  <mergeCells count="2">
    <mergeCell ref="D4:L7"/>
    <mergeCell ref="M4:P7"/>
  </mergeCells>
  <conditionalFormatting sqref="E10:E19">
    <cfRule type="cellIs" dxfId="17" priority="8" operator="greaterThan">
      <formula>0</formula>
    </cfRule>
  </conditionalFormatting>
  <conditionalFormatting sqref="H10:H19">
    <cfRule type="cellIs" dxfId="16" priority="5" operator="equal">
      <formula>0</formula>
    </cfRule>
    <cfRule type="cellIs" dxfId="15" priority="6" operator="lessThan">
      <formula>0</formula>
    </cfRule>
    <cfRule type="cellIs" dxfId="14" priority="7" operator="greaterThan">
      <formula>0</formula>
    </cfRule>
  </conditionalFormatting>
  <conditionalFormatting sqref="M10:M19">
    <cfRule type="cellIs" dxfId="13" priority="1" operator="lessThan">
      <formula>0</formula>
    </cfRule>
  </conditionalFormatting>
  <conditionalFormatting sqref="P10:P19">
    <cfRule type="cellIs" dxfId="12" priority="2" operator="equal">
      <formula>0</formula>
    </cfRule>
    <cfRule type="cellIs" dxfId="11" priority="3" operator="lessThan">
      <formula>0</formula>
    </cfRule>
    <cfRule type="cellIs" dxfId="10" priority="4" operator="greater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75BF-9684-4B51-B469-6B0BB54E721E}">
  <sheetPr codeName="Sheet4"/>
  <dimension ref="A2:AO116"/>
  <sheetViews>
    <sheetView topLeftCell="B1" zoomScale="90" zoomScaleNormal="90" zoomScaleSheetLayoutView="90" workbookViewId="0">
      <selection activeCell="N3" sqref="N3"/>
    </sheetView>
  </sheetViews>
  <sheetFormatPr defaultRowHeight="15" x14ac:dyDescent="0.25"/>
  <cols>
    <col min="1" max="1" width="12.140625" bestFit="1" customWidth="1"/>
    <col min="2" max="6" width="11.5703125" bestFit="1" customWidth="1"/>
    <col min="7" max="7" width="3.7109375" hidden="1" customWidth="1"/>
    <col min="8" max="8" width="10.5703125" bestFit="1" customWidth="1"/>
    <col min="9" max="11" width="9.7109375" bestFit="1" customWidth="1"/>
    <col min="12" max="12" width="3.28515625" bestFit="1" customWidth="1"/>
    <col min="13" max="13" width="20.5703125" bestFit="1" customWidth="1"/>
    <col min="14" max="14" width="16.42578125" bestFit="1" customWidth="1"/>
    <col min="15" max="15" width="15" bestFit="1" customWidth="1"/>
    <col min="16" max="18" width="13.5703125" bestFit="1" customWidth="1"/>
    <col min="19" max="19" width="13.7109375" customWidth="1"/>
    <col min="21" max="21" width="3.28515625" bestFit="1" customWidth="1"/>
    <col min="22" max="22" width="20.85546875" bestFit="1" customWidth="1"/>
    <col min="23" max="23" width="11" bestFit="1" customWidth="1"/>
    <col min="24" max="26" width="9.140625" bestFit="1" customWidth="1"/>
    <col min="27" max="27" width="9" customWidth="1"/>
    <col min="30" max="30" width="12.5703125" bestFit="1" customWidth="1"/>
  </cols>
  <sheetData>
    <row r="2" spans="1:41" x14ac:dyDescent="0.25">
      <c r="B2" t="s">
        <v>206</v>
      </c>
      <c r="C2" t="s">
        <v>207</v>
      </c>
      <c r="D2" t="s">
        <v>208</v>
      </c>
      <c r="E2" t="s">
        <v>209</v>
      </c>
      <c r="F2" t="s">
        <v>210</v>
      </c>
      <c r="N2" s="330" t="s">
        <v>1037</v>
      </c>
      <c r="O2" s="331"/>
      <c r="P2" s="331"/>
      <c r="Q2" s="331"/>
      <c r="R2" s="331"/>
      <c r="S2" s="332"/>
      <c r="U2" s="29"/>
      <c r="V2" s="330" t="s">
        <v>211</v>
      </c>
      <c r="W2" s="331"/>
      <c r="X2" s="331"/>
      <c r="Y2" s="331"/>
      <c r="Z2" s="331"/>
      <c r="AA2" s="332"/>
      <c r="AC2" s="105"/>
      <c r="AD2" s="66" t="s">
        <v>198</v>
      </c>
      <c r="AE2" s="67"/>
      <c r="AF2" s="68" t="s">
        <v>365</v>
      </c>
      <c r="AJ2" s="44"/>
      <c r="AK2" s="66" t="s">
        <v>199</v>
      </c>
      <c r="AL2" s="67"/>
      <c r="AN2" s="106" t="s">
        <v>366</v>
      </c>
      <c r="AO2" s="67"/>
    </row>
    <row r="3" spans="1:41" x14ac:dyDescent="0.25">
      <c r="A3" s="7"/>
      <c r="B3" s="8">
        <f ca="1">TODAY()</f>
        <v>45124</v>
      </c>
      <c r="C3" s="8">
        <f ca="1">TODAY()-7</f>
        <v>45117</v>
      </c>
      <c r="D3" s="8">
        <v>45044</v>
      </c>
      <c r="E3" s="8">
        <v>45016</v>
      </c>
      <c r="F3" s="8">
        <v>44925</v>
      </c>
      <c r="G3" s="7"/>
      <c r="H3" s="7" t="s">
        <v>212</v>
      </c>
      <c r="I3" s="7" t="s">
        <v>213</v>
      </c>
      <c r="J3" s="7" t="s">
        <v>214</v>
      </c>
      <c r="K3" s="7" t="s">
        <v>205</v>
      </c>
      <c r="M3" s="29"/>
      <c r="N3" s="10" t="s">
        <v>200</v>
      </c>
      <c r="O3" s="12" t="s">
        <v>215</v>
      </c>
      <c r="P3" s="12" t="s">
        <v>201</v>
      </c>
      <c r="Q3" s="12" t="s">
        <v>203</v>
      </c>
      <c r="R3" s="12" t="s">
        <v>204</v>
      </c>
      <c r="S3" s="23" t="s">
        <v>205</v>
      </c>
      <c r="T3" s="11"/>
      <c r="U3" s="29"/>
      <c r="V3" s="10" t="s">
        <v>200</v>
      </c>
      <c r="W3" s="12" t="s">
        <v>215</v>
      </c>
      <c r="X3" s="12" t="s">
        <v>201</v>
      </c>
      <c r="Y3" s="12" t="s">
        <v>203</v>
      </c>
      <c r="Z3" s="12" t="s">
        <v>204</v>
      </c>
      <c r="AA3" s="23" t="s">
        <v>205</v>
      </c>
      <c r="AC3" s="107"/>
      <c r="AD3" s="46" t="s">
        <v>200</v>
      </c>
      <c r="AE3" s="48" t="s">
        <v>367</v>
      </c>
      <c r="AF3" s="47" t="s">
        <v>201</v>
      </c>
      <c r="AJ3" s="45"/>
      <c r="AK3" s="46" t="s">
        <v>200</v>
      </c>
      <c r="AL3" s="48" t="s">
        <v>367</v>
      </c>
      <c r="AM3" s="47" t="s">
        <v>201</v>
      </c>
    </row>
    <row r="4" spans="1:41" x14ac:dyDescent="0.25">
      <c r="A4" s="4" t="s">
        <v>33</v>
      </c>
      <c r="B4" s="6">
        <f>IFERROR(INDEX(Pricelist!H:H,MATCH(A4,Pricelist!C:C,0)),"-")</f>
        <v>1.37</v>
      </c>
      <c r="C4" s="6">
        <v>1.52</v>
      </c>
      <c r="D4" s="6">
        <v>1.52</v>
      </c>
      <c r="E4" s="6">
        <v>1.52</v>
      </c>
      <c r="F4" s="6">
        <f>INDEX([1]Pricelist!$H$7:$H$120,MATCH(A4,[1]Pricelist!$C$7:$C$120,0))</f>
        <v>1.7</v>
      </c>
      <c r="H4" s="2">
        <f>B4/C4-1</f>
        <v>-9.8684210526315708E-2</v>
      </c>
      <c r="I4" s="2">
        <f>B4/D4-1</f>
        <v>-9.8684210526315708E-2</v>
      </c>
      <c r="J4" s="2">
        <f>B4/E4-1</f>
        <v>-9.8684210526315708E-2</v>
      </c>
      <c r="K4" s="2">
        <f>B4/F4-1</f>
        <v>-0.19411764705882339</v>
      </c>
      <c r="M4">
        <v>1</v>
      </c>
      <c r="N4" s="15" t="str">
        <f>INDEX(A:A,MATCH(O4,K:K,0))</f>
        <v>FTNCOCOA</v>
      </c>
      <c r="O4" s="25">
        <f>LARGE($K$4:$K$116,M4)</f>
        <v>7.7586206896551726</v>
      </c>
      <c r="P4" s="24">
        <f t="shared" ref="P4:P13" si="0">INDEX(B:B,MATCH(N4,A:A,0))</f>
        <v>2.54</v>
      </c>
      <c r="Q4" s="24">
        <f>IFERROR(INDEX(Pricelist!$M$7:$M$120,MATCH(N4,Pricelist!$C$7:$C$120,0)),"")</f>
        <v>3.5</v>
      </c>
      <c r="R4" s="24">
        <f>IFERROR(INDEX(Pricelist!$N$7:$N$120,MATCH(N4,Pricelist!$C$7:$C$120,0)),"")</f>
        <v>0.25</v>
      </c>
      <c r="S4" s="26">
        <f t="shared" ref="S4:S13" si="1">INDEX($K$4:$K$116,MATCH(N4,$A$4:$A$116,0))</f>
        <v>7.7586206896551726</v>
      </c>
      <c r="T4" s="11"/>
      <c r="U4" s="29">
        <v>1</v>
      </c>
      <c r="V4" s="15" t="str">
        <f t="shared" ref="V4:V13" si="2">INDEX(A:A,MATCH(W4,H:H,0))</f>
        <v>IKEJAHOTEL</v>
      </c>
      <c r="W4" s="25">
        <f t="shared" ref="W4:W13" si="3">SMALL($H$4:$H$116,U4)</f>
        <v>-0.35839598997493738</v>
      </c>
      <c r="X4" s="24">
        <f t="shared" ref="X4:X13" si="4">INDEX(B:B,MATCH(V4,A:A,0))</f>
        <v>2.56</v>
      </c>
      <c r="Y4" s="24">
        <f>IFERROR(INDEX(Pricelist!$M$7:$M$120,MATCH(V4,Pricelist!$C$7:$C$120,0)),"")</f>
        <v>4.38</v>
      </c>
      <c r="Z4" s="24">
        <f>IFERROR(INDEX(Pricelist!$N$7:$N$120,MATCH(V4,Pricelist!$C$7:$C$120,0)),"")</f>
        <v>0.99</v>
      </c>
      <c r="AA4" s="26">
        <f t="shared" ref="AA4:AA13" si="5">INDEX($K$4:$K$116,MATCH(V4,$A$4:$A$116,0))</f>
        <v>1.666666666666667</v>
      </c>
      <c r="AC4" s="109">
        <v>1</v>
      </c>
      <c r="AD4" s="52" t="str">
        <f>INDEX(Pricelist!C7:C120,MATCH(AE4,Pricelist!I7:I120,0))</f>
        <v>DAARCOMM</v>
      </c>
      <c r="AE4" s="54">
        <f>LARGE(Pricelist!I7:I120,'Ticker Changes'!AC4)</f>
        <v>0.10000000000000009</v>
      </c>
      <c r="AF4" s="53">
        <f>INDEX(Pricelist!H7:H120,MATCH(AD4,Pricelist!C7:C120,0))</f>
        <v>0.33</v>
      </c>
      <c r="AJ4" s="51">
        <v>1</v>
      </c>
      <c r="AK4" s="52" t="str">
        <f>INDEX(Pricelist!C7:C120,MATCH(AL4,Pricelist!I7:I120,0))</f>
        <v>PZ</v>
      </c>
      <c r="AL4" s="54">
        <f>SMALL(Pricelist!I7:I120,'Ticker Changes'!AJ4)</f>
        <v>-0.10000000000000009</v>
      </c>
      <c r="AM4" s="53">
        <f>INDEX(Pricelist!H7:H120,MATCH(AK4,Pricelist!C7:C120,0))</f>
        <v>16.2</v>
      </c>
    </row>
    <row r="5" spans="1:41" x14ac:dyDescent="0.25">
      <c r="A5" s="4" t="s">
        <v>34</v>
      </c>
      <c r="B5" s="6">
        <f>IFERROR(INDEX(Pricelist!H:H,MATCH(A5,Pricelist!C:C,0)),"-")</f>
        <v>0.49</v>
      </c>
      <c r="C5" s="6">
        <v>0.44</v>
      </c>
      <c r="D5" s="6">
        <v>0.44</v>
      </c>
      <c r="E5" s="6">
        <v>0.44</v>
      </c>
      <c r="F5" s="6">
        <f>INDEX([1]Pricelist!$H$7:$H$120,MATCH(A5,[1]Pricelist!$C$7:$C$120,0))</f>
        <v>0.25</v>
      </c>
      <c r="H5" s="2">
        <f t="shared" ref="H5:H56" si="6">B5/C5-1</f>
        <v>0.11363636363636354</v>
      </c>
      <c r="I5" s="2">
        <f t="shared" ref="I5:I56" si="7">B5/D5-1</f>
        <v>0.11363636363636354</v>
      </c>
      <c r="J5" s="2">
        <f t="shared" ref="J5:J56" si="8">B5/E5-1</f>
        <v>0.11363636363636354</v>
      </c>
      <c r="K5" s="2">
        <f t="shared" ref="K5:K56" si="9">B5/F5-1</f>
        <v>0.96</v>
      </c>
      <c r="M5">
        <v>2</v>
      </c>
      <c r="N5" s="11" t="str">
        <f t="shared" ref="N5:N13" si="10">INDEX(A:A,MATCH(O5,K:K,0))</f>
        <v>MRS</v>
      </c>
      <c r="O5" s="17">
        <f t="shared" ref="O5:O13" si="11">LARGE($K$4:$K$116,M5)</f>
        <v>6.7624113475177312</v>
      </c>
      <c r="P5" s="27">
        <f t="shared" si="0"/>
        <v>109.45</v>
      </c>
      <c r="Q5" s="27">
        <f>IFERROR(INDEX(Pricelist!$M$7:$M$120,MATCH(N5,Pricelist!$C$7:$C$120,0)),"")</f>
        <v>109.45</v>
      </c>
      <c r="R5" s="27">
        <f>IFERROR(INDEX(Pricelist!$N$7:$N$120,MATCH(N5,Pricelist!$C$7:$C$120,0)),"")</f>
        <v>14.1</v>
      </c>
      <c r="S5" s="18">
        <f t="shared" si="1"/>
        <v>6.7624113475177312</v>
      </c>
      <c r="T5" s="11"/>
      <c r="U5">
        <v>2</v>
      </c>
      <c r="V5" s="11" t="str">
        <f t="shared" si="2"/>
        <v>CHAMPION</v>
      </c>
      <c r="W5" s="17">
        <f t="shared" si="3"/>
        <v>-0.35687732342007439</v>
      </c>
      <c r="X5" s="27">
        <f t="shared" si="4"/>
        <v>3.46</v>
      </c>
      <c r="Y5" s="27">
        <f>IFERROR(INDEX(Pricelist!$M$7:$M$120,MATCH(V5,Pricelist!$C$7:$C$120,0)),"")</f>
        <v>5.74</v>
      </c>
      <c r="Z5" s="27">
        <f>IFERROR(INDEX(Pricelist!$N$7:$N$120,MATCH(V5,Pricelist!$C$7:$C$120,0)),"")</f>
        <v>3.46</v>
      </c>
      <c r="AA5" s="18">
        <f t="shared" si="5"/>
        <v>-0.33075435203094772</v>
      </c>
      <c r="AC5" s="111">
        <v>2</v>
      </c>
      <c r="AD5" s="52" t="str">
        <f>INDEX(Pricelist!C8:C121,MATCH(AE5,Pricelist!I8:I121,0))</f>
        <v>DAARCOMM</v>
      </c>
      <c r="AE5" s="54">
        <f>LARGE(Pricelist!I8:I121,'Ticker Changes'!AC5)</f>
        <v>0.10000000000000009</v>
      </c>
      <c r="AF5" s="53">
        <f>INDEX(Pricelist!H8:H121,MATCH(AD5,Pricelist!C8:C121,0))</f>
        <v>0.33</v>
      </c>
      <c r="AJ5" s="56">
        <v>2</v>
      </c>
      <c r="AK5" s="52" t="s">
        <v>115</v>
      </c>
      <c r="AL5" s="54">
        <f>SMALL(Pricelist!I8:I121,'Ticker Changes'!AJ5)</f>
        <v>-9.9999999999999978E-2</v>
      </c>
      <c r="AM5" s="53">
        <f>INDEX(Pricelist!H8:H121,MATCH(AK5,Pricelist!C8:C121,0))</f>
        <v>3.5</v>
      </c>
    </row>
    <row r="6" spans="1:41" x14ac:dyDescent="0.25">
      <c r="A6" s="4" t="s">
        <v>35</v>
      </c>
      <c r="B6" s="6">
        <f>IFERROR(INDEX(Pricelist!H:H,MATCH(A6,Pricelist!C:C,0)),"-")</f>
        <v>1.83</v>
      </c>
      <c r="C6" s="6">
        <v>2.35</v>
      </c>
      <c r="D6" s="6">
        <v>2.35</v>
      </c>
      <c r="E6" s="6">
        <v>2.35</v>
      </c>
      <c r="F6" s="6">
        <f>INDEX([1]Pricelist!$H$7:$H$120,MATCH(A6,[1]Pricelist!$C$7:$C$120,0))</f>
        <v>1.29</v>
      </c>
      <c r="H6" s="2">
        <f t="shared" si="6"/>
        <v>-0.22127659574468084</v>
      </c>
      <c r="I6" s="2">
        <f t="shared" si="7"/>
        <v>-0.22127659574468084</v>
      </c>
      <c r="J6" s="2">
        <f t="shared" si="8"/>
        <v>-0.22127659574468084</v>
      </c>
      <c r="K6" s="2">
        <f t="shared" si="9"/>
        <v>0.41860465116279078</v>
      </c>
      <c r="M6">
        <v>3</v>
      </c>
      <c r="N6" s="11" t="str">
        <f t="shared" si="10"/>
        <v>TRANSCOHOT</v>
      </c>
      <c r="O6" s="25">
        <f t="shared" si="11"/>
        <v>4.4400000000000004</v>
      </c>
      <c r="P6" s="24">
        <f t="shared" si="0"/>
        <v>34</v>
      </c>
      <c r="Q6" s="24">
        <f>IFERROR(INDEX(Pricelist!$M$7:$M$120,MATCH(N6,Pricelist!$C$7:$C$120,0)),"")</f>
        <v>35.909999999999997</v>
      </c>
      <c r="R6" s="24">
        <f>IFERROR(INDEX(Pricelist!$N$7:$N$120,MATCH(N6,Pricelist!$C$7:$C$120,0)),"")</f>
        <v>6.05</v>
      </c>
      <c r="S6" s="26">
        <f t="shared" si="1"/>
        <v>4.4400000000000004</v>
      </c>
      <c r="T6" s="11"/>
      <c r="U6">
        <v>3</v>
      </c>
      <c r="V6" s="15" t="str">
        <f t="shared" si="2"/>
        <v>WAPIC</v>
      </c>
      <c r="W6" s="25">
        <f t="shared" si="3"/>
        <v>-0.34939759036144569</v>
      </c>
      <c r="X6" s="24">
        <f t="shared" si="4"/>
        <v>0.54</v>
      </c>
      <c r="Y6" s="24">
        <f>IFERROR(INDEX(Pricelist!$M$7:$M$120,MATCH(V6,Pricelist!$C$7:$C$120,0)),"")</f>
        <v>0.94</v>
      </c>
      <c r="Z6" s="24">
        <f>IFERROR(INDEX(Pricelist!$N$7:$N$120,MATCH(V6,Pricelist!$C$7:$C$120,0)),"")</f>
        <v>0.37</v>
      </c>
      <c r="AA6" s="26">
        <f t="shared" si="5"/>
        <v>0.35000000000000009</v>
      </c>
      <c r="AC6" s="109">
        <v>3</v>
      </c>
      <c r="AD6" s="52" t="str">
        <f>INDEX(Pricelist!C9:C122,MATCH(AE6,Pricelist!I9:I122,0))</f>
        <v>UNILEVER</v>
      </c>
      <c r="AE6" s="54">
        <f>LARGE(Pricelist!I9:I122,'Ticker Changes'!AC6)</f>
        <v>9.9999999999999867E-2</v>
      </c>
      <c r="AF6" s="53">
        <f>INDEX(Pricelist!H9:H122,MATCH(AD6,Pricelist!C9:C122,0))</f>
        <v>15.95</v>
      </c>
      <c r="AJ6" s="51">
        <v>3</v>
      </c>
      <c r="AK6" s="52" t="str">
        <f>INDEX(Pricelist!C9:C122,MATCH(AL6,Pricelist!I9:I122,0))</f>
        <v>VERITASKAP</v>
      </c>
      <c r="AL6" s="54">
        <f>SMALL(Pricelist!I9:I122,'Ticker Changes'!AJ6)</f>
        <v>-9.9999999999999867E-2</v>
      </c>
      <c r="AM6" s="53">
        <f>INDEX(Pricelist!H9:H122,MATCH(AK6,Pricelist!C9:C122,0))</f>
        <v>0.27</v>
      </c>
    </row>
    <row r="7" spans="1:41" x14ac:dyDescent="0.25">
      <c r="A7" s="4" t="s">
        <v>373</v>
      </c>
      <c r="B7" s="6">
        <f>IFERROR(INDEX(Pricelist!H:H,MATCH(A7,Pricelist!C:C,0)),"-")</f>
        <v>16.399999999999999</v>
      </c>
      <c r="C7" s="6">
        <v>16.600000000000001</v>
      </c>
      <c r="D7" s="6">
        <v>16.600000000000001</v>
      </c>
      <c r="E7" s="6">
        <v>16.600000000000001</v>
      </c>
      <c r="F7" s="6">
        <f>INDEX([1]Pricelist!$H$7:$H$120,MATCH(A7,[1]Pricelist!$C$7:$C$120,0))</f>
        <v>8.6999999999999993</v>
      </c>
      <c r="H7" s="2">
        <f t="shared" si="6"/>
        <v>-1.2048192771084487E-2</v>
      </c>
      <c r="I7" s="2">
        <f t="shared" si="7"/>
        <v>-1.2048192771084487E-2</v>
      </c>
      <c r="J7" s="2">
        <f t="shared" si="8"/>
        <v>-1.2048192771084487E-2</v>
      </c>
      <c r="K7" s="2">
        <f t="shared" si="9"/>
        <v>0.88505747126436773</v>
      </c>
      <c r="M7">
        <v>4</v>
      </c>
      <c r="N7" s="11" t="str">
        <f t="shared" si="10"/>
        <v>CHAMS</v>
      </c>
      <c r="O7" s="17">
        <f t="shared" si="11"/>
        <v>3.4347826086956523</v>
      </c>
      <c r="P7" s="27">
        <f t="shared" si="0"/>
        <v>1.02</v>
      </c>
      <c r="Q7" s="27">
        <f>IFERROR(INDEX(Pricelist!$M$7:$M$120,MATCH(N7,Pricelist!$C$7:$C$120,0)),"")</f>
        <v>1.27</v>
      </c>
      <c r="R7" s="27">
        <f>IFERROR(INDEX(Pricelist!$N$7:$N$120,MATCH(N7,Pricelist!$C$7:$C$120,0)),"")</f>
        <v>0.23</v>
      </c>
      <c r="S7" s="18">
        <f t="shared" si="1"/>
        <v>3.4347826086956523</v>
      </c>
      <c r="T7" s="11"/>
      <c r="U7" s="29">
        <v>4</v>
      </c>
      <c r="V7" s="11" t="str">
        <f t="shared" si="2"/>
        <v>LASACO</v>
      </c>
      <c r="W7" s="17">
        <f t="shared" si="3"/>
        <v>-0.33461538461538465</v>
      </c>
      <c r="X7" s="27">
        <f t="shared" si="4"/>
        <v>1.73</v>
      </c>
      <c r="Y7" s="27">
        <f>IFERROR(INDEX(Pricelist!$M$7:$M$120,MATCH(V7,Pricelist!$C$7:$C$120,0)),"")</f>
        <v>2.69</v>
      </c>
      <c r="Z7" s="27">
        <f>IFERROR(INDEX(Pricelist!$N$7:$N$120,MATCH(V7,Pricelist!$C$7:$C$120,0)),"")</f>
        <v>0.89</v>
      </c>
      <c r="AA7" s="18">
        <f t="shared" si="5"/>
        <v>1.0595238095238098</v>
      </c>
      <c r="AC7" s="111">
        <v>4</v>
      </c>
      <c r="AD7" s="52" t="str">
        <f>INDEX(Pricelist!C10:C123,MATCH(AE7,Pricelist!I10:I123,0))</f>
        <v>STERLINGNG</v>
      </c>
      <c r="AE7" s="54">
        <f>LARGE(Pricelist!I10:I123,'Ticker Changes'!AC7)</f>
        <v>9.9678456591639986E-2</v>
      </c>
      <c r="AF7" s="53">
        <f>INDEX(Pricelist!H10:H123,MATCH(AD7,Pricelist!C10:C123,0))</f>
        <v>3.42</v>
      </c>
      <c r="AJ7" s="56">
        <v>4</v>
      </c>
      <c r="AK7" s="52" t="str">
        <f>INDEX(Pricelist!C10:C123,MATCH(AL7,Pricelist!I10:I123,0))</f>
        <v>FTNCOCOA</v>
      </c>
      <c r="AL7" s="54">
        <f>SMALL(Pricelist!I10:I123,'Ticker Changes'!AJ7)</f>
        <v>-9.9290780141843893E-2</v>
      </c>
      <c r="AM7" s="53">
        <f>INDEX(Pricelist!H10:H123,MATCH(AK7,Pricelist!C10:C123,0))</f>
        <v>2.54</v>
      </c>
    </row>
    <row r="8" spans="1:41" x14ac:dyDescent="0.25">
      <c r="A8" s="4" t="s">
        <v>36</v>
      </c>
      <c r="B8" s="6">
        <f>IFERROR(INDEX(Pricelist!H:H,MATCH(A8,Pricelist!C:C,0)),"-")</f>
        <v>0.2</v>
      </c>
      <c r="C8" s="6">
        <v>0.2</v>
      </c>
      <c r="D8" s="6">
        <v>0.2</v>
      </c>
      <c r="E8" s="6">
        <v>0.2</v>
      </c>
      <c r="F8" s="6">
        <f>INDEX([1]Pricelist!$H$7:$H$120,MATCH(A8,[1]Pricelist!$C$7:$C$120,0))</f>
        <v>0.2</v>
      </c>
      <c r="H8" s="2">
        <f t="shared" si="6"/>
        <v>0</v>
      </c>
      <c r="I8" s="2">
        <f t="shared" si="7"/>
        <v>0</v>
      </c>
      <c r="J8" s="2">
        <f t="shared" si="8"/>
        <v>0</v>
      </c>
      <c r="K8" s="2">
        <f t="shared" si="9"/>
        <v>0</v>
      </c>
      <c r="M8">
        <v>5</v>
      </c>
      <c r="N8" s="15" t="str">
        <f t="shared" si="10"/>
        <v>CONOIL</v>
      </c>
      <c r="O8" s="25">
        <f t="shared" si="11"/>
        <v>3.2452830188679247</v>
      </c>
      <c r="P8" s="24">
        <f t="shared" si="0"/>
        <v>112.5</v>
      </c>
      <c r="Q8" s="24">
        <f>IFERROR(INDEX(Pricelist!$M$7:$M$120,MATCH(N8,Pricelist!$C$7:$C$120,0)),"")</f>
        <v>112.5</v>
      </c>
      <c r="R8" s="24">
        <f>IFERROR(INDEX(Pricelist!$N$7:$N$120,MATCH(N8,Pricelist!$C$7:$C$120,0)),"")</f>
        <v>26.5</v>
      </c>
      <c r="S8" s="26">
        <f t="shared" si="1"/>
        <v>3.2452830188679247</v>
      </c>
      <c r="T8" s="11"/>
      <c r="U8">
        <v>5</v>
      </c>
      <c r="V8" s="15" t="str">
        <f t="shared" si="2"/>
        <v>TRIPPLEG</v>
      </c>
      <c r="W8" s="25">
        <f t="shared" si="3"/>
        <v>-0.26400000000000001</v>
      </c>
      <c r="X8" s="24">
        <f t="shared" si="4"/>
        <v>2.76</v>
      </c>
      <c r="Y8" s="24">
        <f>IFERROR(INDEX(Pricelist!$M$7:$M$120,MATCH(V8,Pricelist!$C$7:$C$120,0)),"")</f>
        <v>3.9</v>
      </c>
      <c r="Z8" s="24">
        <f>IFERROR(INDEX(Pricelist!$N$7:$N$120,MATCH(V8,Pricelist!$C$7:$C$120,0)),"")</f>
        <v>0.79</v>
      </c>
      <c r="AA8" s="26">
        <f t="shared" si="5"/>
        <v>2.4936708860759489</v>
      </c>
      <c r="AC8" s="109">
        <v>5</v>
      </c>
      <c r="AD8" s="52" t="str">
        <f>INDEX(Pricelist!C11:C124,MATCH(AE8,Pricelist!I11:I124,0))</f>
        <v>JOHNHOLT</v>
      </c>
      <c r="AE8" s="54">
        <f>LARGE(Pricelist!I11:I124,'Ticker Changes'!AC8)</f>
        <v>9.9447513812154664E-2</v>
      </c>
      <c r="AF8" s="53">
        <f>INDEX(Pricelist!H11:H124,MATCH(AD8,Pricelist!C11:C124,0))</f>
        <v>1.99</v>
      </c>
      <c r="AJ8" s="51">
        <v>5</v>
      </c>
      <c r="AK8" s="52" t="str">
        <f>INDEX(Pricelist!C11:C124,MATCH(AL8,Pricelist!I11:I124,0))</f>
        <v>ETERNA</v>
      </c>
      <c r="AL8" s="54">
        <f>SMALL(Pricelist!I11:I124,'Ticker Changes'!AJ8)</f>
        <v>-9.885931558935368E-2</v>
      </c>
      <c r="AM8" s="53">
        <f>INDEX(Pricelist!H11:H124,MATCH(AK8,Pricelist!C11:C124,0))</f>
        <v>23.7</v>
      </c>
    </row>
    <row r="9" spans="1:41" x14ac:dyDescent="0.25">
      <c r="A9" s="4" t="s">
        <v>37</v>
      </c>
      <c r="B9" s="6">
        <f>IFERROR(INDEX(Pricelist!H:H,MATCH(A9,Pricelist!C:C,0)),"-")</f>
        <v>6.4</v>
      </c>
      <c r="C9" s="6">
        <v>6.75</v>
      </c>
      <c r="D9" s="6">
        <v>6.75</v>
      </c>
      <c r="E9" s="6">
        <v>6.75</v>
      </c>
      <c r="F9" s="6">
        <f>INDEX([1]Pricelist!$H$7:$H$120,MATCH(A9,[1]Pricelist!$C$7:$C$120,0))</f>
        <v>6</v>
      </c>
      <c r="H9" s="2">
        <f t="shared" si="6"/>
        <v>-5.1851851851851816E-2</v>
      </c>
      <c r="I9" s="2">
        <f t="shared" si="7"/>
        <v>-5.1851851851851816E-2</v>
      </c>
      <c r="J9" s="2">
        <f t="shared" si="8"/>
        <v>-5.1851851851851816E-2</v>
      </c>
      <c r="K9" s="2">
        <f t="shared" si="9"/>
        <v>6.6666666666666652E-2</v>
      </c>
      <c r="M9">
        <v>6</v>
      </c>
      <c r="N9" s="11" t="str">
        <f t="shared" si="10"/>
        <v>ETERNA</v>
      </c>
      <c r="O9" s="17">
        <f t="shared" si="11"/>
        <v>2.5426008968609861</v>
      </c>
      <c r="P9" s="27">
        <f t="shared" si="0"/>
        <v>23.7</v>
      </c>
      <c r="Q9" s="27">
        <f>IFERROR(INDEX(Pricelist!$M$7:$M$120,MATCH(N9,Pricelist!$C$7:$C$120,0)),"")</f>
        <v>31.2</v>
      </c>
      <c r="R9" s="27">
        <f>IFERROR(INDEX(Pricelist!$N$7:$N$120,MATCH(N9,Pricelist!$C$7:$C$120,0)),"")</f>
        <v>5.5</v>
      </c>
      <c r="S9" s="18">
        <f t="shared" si="1"/>
        <v>2.5426008968609861</v>
      </c>
      <c r="T9" s="11"/>
      <c r="U9">
        <v>6</v>
      </c>
      <c r="V9" s="11" t="str">
        <f t="shared" si="2"/>
        <v>PZ</v>
      </c>
      <c r="W9" s="17">
        <f t="shared" si="3"/>
        <v>-0.26363636363636367</v>
      </c>
      <c r="X9" s="27">
        <f t="shared" si="4"/>
        <v>16.2</v>
      </c>
      <c r="Y9" s="27">
        <f>IFERROR(INDEX(Pricelist!$M$7:$M$120,MATCH(V9,Pricelist!$C$7:$C$120,0)),"")</f>
        <v>23</v>
      </c>
      <c r="Z9" s="27">
        <f>IFERROR(INDEX(Pricelist!$N$7:$N$120,MATCH(V9,Pricelist!$C$7:$C$120,0)),"")</f>
        <v>10</v>
      </c>
      <c r="AA9" s="18">
        <f t="shared" si="5"/>
        <v>0.42731277533039647</v>
      </c>
      <c r="AC9" s="111">
        <v>6</v>
      </c>
      <c r="AD9" s="52" t="str">
        <f>INDEX(Pricelist!C12:C125,MATCH(AE9,Pricelist!I12:I125,0))</f>
        <v>GOLDBREW</v>
      </c>
      <c r="AE9" s="54">
        <f>LARGE(Pricelist!I12:I125,'Ticker Changes'!AC9)</f>
        <v>9.8976109215016983E-2</v>
      </c>
      <c r="AF9" s="53">
        <f>INDEX(Pricelist!H12:H125,MATCH(AD9,Pricelist!C12:C125,0))</f>
        <v>3.22</v>
      </c>
      <c r="AJ9" s="56">
        <v>6</v>
      </c>
      <c r="AK9" s="52" t="str">
        <f>INDEX(Pricelist!C12:C125,MATCH(AL9,Pricelist!I12:I125,0))</f>
        <v>NNFM</v>
      </c>
      <c r="AL9" s="54">
        <f>SMALL(Pricelist!I12:I125,'Ticker Changes'!AJ9)</f>
        <v>-9.782608695652184E-2</v>
      </c>
      <c r="AM9" s="53">
        <f>INDEX(Pricelist!H12:H125,MATCH(AK9,Pricelist!C12:C125,0))</f>
        <v>12.45</v>
      </c>
    </row>
    <row r="10" spans="1:41" x14ac:dyDescent="0.25">
      <c r="A10" s="4" t="s">
        <v>38</v>
      </c>
      <c r="B10" s="6">
        <f>IFERROR(INDEX(Pricelist!H:H,MATCH(A10,Pricelist!C:C,0)),"-")</f>
        <v>0.24</v>
      </c>
      <c r="C10" s="6">
        <v>0.22</v>
      </c>
      <c r="D10" s="6">
        <v>0.22</v>
      </c>
      <c r="E10" s="6">
        <v>0.22</v>
      </c>
      <c r="F10" s="6">
        <f>INDEX([1]Pricelist!$H$7:$H$120,MATCH(A10,[1]Pricelist!$C$7:$C$120,0))</f>
        <v>0.2</v>
      </c>
      <c r="H10" s="2">
        <f t="shared" si="6"/>
        <v>9.0909090909090828E-2</v>
      </c>
      <c r="I10" s="2">
        <f t="shared" si="7"/>
        <v>9.0909090909090828E-2</v>
      </c>
      <c r="J10" s="2">
        <f t="shared" si="8"/>
        <v>9.0909090909090828E-2</v>
      </c>
      <c r="K10" s="2">
        <f t="shared" si="9"/>
        <v>0.19999999999999996</v>
      </c>
      <c r="M10">
        <v>7</v>
      </c>
      <c r="N10" s="15" t="str">
        <f t="shared" si="10"/>
        <v>TRIPPLEG</v>
      </c>
      <c r="O10" s="25">
        <f t="shared" si="11"/>
        <v>2.4936708860759489</v>
      </c>
      <c r="P10" s="24">
        <f t="shared" si="0"/>
        <v>2.76</v>
      </c>
      <c r="Q10" s="24">
        <f>IFERROR(INDEX(Pricelist!$M$7:$M$120,MATCH(N10,Pricelist!$C$7:$C$120,0)),"")</f>
        <v>3.9</v>
      </c>
      <c r="R10" s="24">
        <f>IFERROR(INDEX(Pricelist!$N$7:$N$120,MATCH(N10,Pricelist!$C$7:$C$120,0)),"")</f>
        <v>0.79</v>
      </c>
      <c r="S10" s="26">
        <f t="shared" si="1"/>
        <v>2.4936708860759489</v>
      </c>
      <c r="T10" s="11"/>
      <c r="U10">
        <v>7</v>
      </c>
      <c r="V10" s="15" t="str">
        <f t="shared" si="2"/>
        <v>ACADEMY</v>
      </c>
      <c r="W10" s="25">
        <f t="shared" si="3"/>
        <v>-0.22127659574468084</v>
      </c>
      <c r="X10" s="24">
        <f t="shared" si="4"/>
        <v>1.83</v>
      </c>
      <c r="Y10" s="24">
        <f>IFERROR(INDEX(Pricelist!$M$7:$M$120,MATCH(V10,Pricelist!$C$7:$C$120,0)),"")</f>
        <v>2.5</v>
      </c>
      <c r="Z10" s="24">
        <f>IFERROR(INDEX(Pricelist!$N$7:$N$120,MATCH(V10,Pricelist!$C$7:$C$120,0)),"")</f>
        <v>1.1599999999999999</v>
      </c>
      <c r="AA10" s="26">
        <f t="shared" si="5"/>
        <v>0.41860465116279078</v>
      </c>
      <c r="AC10" s="109">
        <v>7</v>
      </c>
      <c r="AD10" s="52" t="str">
        <f>INDEX(Pricelist!C13:C126,MATCH(AE10,Pricelist!I13:I126,0))</f>
        <v>WEMABANK</v>
      </c>
      <c r="AE10" s="54">
        <f>LARGE(Pricelist!I13:I126,'Ticker Changes'!AC10)</f>
        <v>9.8765432098765427E-2</v>
      </c>
      <c r="AF10" s="53">
        <f>INDEX(Pricelist!H13:H126,MATCH(AD10,Pricelist!C13:C126,0))</f>
        <v>4.45</v>
      </c>
      <c r="AJ10" s="51">
        <v>7</v>
      </c>
      <c r="AK10" s="52" t="str">
        <f>INDEX(Pricelist!C13:C126,MATCH(AL10,Pricelist!I13:I126,0))</f>
        <v>JAPAULGOLD</v>
      </c>
      <c r="AL10" s="54">
        <f>SMALL(Pricelist!I13:I126,'Ticker Changes'!AJ10)</f>
        <v>-9.0909090909090828E-2</v>
      </c>
      <c r="AM10" s="53">
        <f>INDEX(Pricelist!H13:H126,MATCH(AK10,Pricelist!C13:C126,0))</f>
        <v>0.9</v>
      </c>
    </row>
    <row r="11" spans="1:41" x14ac:dyDescent="0.25">
      <c r="A11" s="4" t="s">
        <v>39</v>
      </c>
      <c r="B11" s="6">
        <f>IFERROR(INDEX(Pricelist!H:H,MATCH(A11,Pricelist!C:C,0)),"-")</f>
        <v>0.64</v>
      </c>
      <c r="C11" s="6">
        <v>0.71</v>
      </c>
      <c r="D11" s="6">
        <v>0.71</v>
      </c>
      <c r="E11" s="6">
        <v>0.71</v>
      </c>
      <c r="F11" s="6">
        <f>INDEX([1]Pricelist!$H$7:$H$120,MATCH(A11,[1]Pricelist!$C$7:$C$120,0))</f>
        <v>0.56999999999999995</v>
      </c>
      <c r="H11" s="2">
        <f t="shared" si="6"/>
        <v>-9.8591549295774628E-2</v>
      </c>
      <c r="I11" s="2">
        <f t="shared" si="7"/>
        <v>-9.8591549295774628E-2</v>
      </c>
      <c r="J11" s="2">
        <f t="shared" si="8"/>
        <v>-9.8591549295774628E-2</v>
      </c>
      <c r="K11" s="2">
        <f t="shared" si="9"/>
        <v>0.12280701754385981</v>
      </c>
      <c r="M11">
        <v>8</v>
      </c>
      <c r="N11" s="11" t="str">
        <f t="shared" si="10"/>
        <v>TRANSCORP</v>
      </c>
      <c r="O11" s="17">
        <f t="shared" si="11"/>
        <v>2.2543859649122808</v>
      </c>
      <c r="P11" s="27">
        <f t="shared" si="0"/>
        <v>3.71</v>
      </c>
      <c r="Q11" s="27">
        <f>IFERROR(INDEX(Pricelist!$M$7:$M$120,MATCH(N11,Pricelist!$C$7:$C$120,0)),"")</f>
        <v>4.5</v>
      </c>
      <c r="R11" s="27">
        <f>IFERROR(INDEX(Pricelist!$N$7:$N$120,MATCH(N11,Pricelist!$C$7:$C$120,0)),"")</f>
        <v>1.1299999999999999</v>
      </c>
      <c r="S11" s="18">
        <f t="shared" si="1"/>
        <v>2.2543859649122808</v>
      </c>
      <c r="T11" s="11"/>
      <c r="U11">
        <v>8</v>
      </c>
      <c r="V11" s="11" t="str">
        <f t="shared" si="2"/>
        <v>NB</v>
      </c>
      <c r="W11" s="17">
        <f t="shared" si="3"/>
        <v>-0.17777777777777781</v>
      </c>
      <c r="X11" s="27">
        <f t="shared" si="4"/>
        <v>37</v>
      </c>
      <c r="Y11" s="27">
        <f>IFERROR(INDEX(Pricelist!$M$7:$M$120,MATCH(V11,Pricelist!$C$7:$C$120,0)),"")</f>
        <v>47.95</v>
      </c>
      <c r="Z11" s="27">
        <f>IFERROR(INDEX(Pricelist!$N$7:$N$120,MATCH(V11,Pricelist!$C$7:$C$120,0)),"")</f>
        <v>32</v>
      </c>
      <c r="AA11" s="18">
        <f t="shared" si="5"/>
        <v>-9.7560975609756073E-2</v>
      </c>
      <c r="AC11" s="111">
        <v>8</v>
      </c>
      <c r="AD11" s="52" t="str">
        <f>INDEX(Pricelist!C14:C127,MATCH(AE11,Pricelist!I14:I127,0))</f>
        <v>ETI</v>
      </c>
      <c r="AE11" s="54">
        <f>LARGE(Pricelist!I14:I127,'Ticker Changes'!AC11)</f>
        <v>9.8425196850393748E-2</v>
      </c>
      <c r="AF11" s="53">
        <f>INDEX(Pricelist!H14:H127,MATCH(AD11,Pricelist!C14:C127,0))</f>
        <v>13.95</v>
      </c>
      <c r="AJ11" s="56">
        <v>8</v>
      </c>
      <c r="AK11" s="52" t="str">
        <f>INDEX(Pricelist!C14:C127,MATCH(AL11,Pricelist!I14:I127,0))</f>
        <v>COURTVILLE</v>
      </c>
      <c r="AL11" s="54">
        <f>SMALL(Pricelist!I14:I127,'Ticker Changes'!AJ11)</f>
        <v>-8.98876404494382E-2</v>
      </c>
      <c r="AM11" s="53">
        <f>INDEX(Pricelist!H14:H127,MATCH(AK11,Pricelist!C14:C127,0))</f>
        <v>0.81</v>
      </c>
    </row>
    <row r="12" spans="1:41" x14ac:dyDescent="0.25">
      <c r="A12" s="4" t="s">
        <v>40</v>
      </c>
      <c r="B12" s="6">
        <f>IFERROR(INDEX(Pricelist!H:H,MATCH(A12,Pricelist!C:C,0)),"-")</f>
        <v>1319.9</v>
      </c>
      <c r="C12" s="6">
        <v>1319.9</v>
      </c>
      <c r="D12" s="6">
        <v>1319.9</v>
      </c>
      <c r="E12" s="6">
        <v>1319.9</v>
      </c>
      <c r="F12" s="6">
        <f>INDEX([1]Pricelist!$H$7:$H$120,MATCH(A12,[1]Pricelist!$C$7:$C$120,0))</f>
        <v>1488</v>
      </c>
      <c r="H12" s="2">
        <f t="shared" si="6"/>
        <v>0</v>
      </c>
      <c r="I12" s="2">
        <f t="shared" si="7"/>
        <v>0</v>
      </c>
      <c r="J12" s="2">
        <f t="shared" si="8"/>
        <v>0</v>
      </c>
      <c r="K12" s="2">
        <f t="shared" si="9"/>
        <v>-0.11297043010752683</v>
      </c>
      <c r="M12">
        <v>9</v>
      </c>
      <c r="N12" s="15" t="str">
        <f t="shared" si="10"/>
        <v>JAPAULGOLD</v>
      </c>
      <c r="O12" s="25">
        <f t="shared" si="11"/>
        <v>2.214285714285714</v>
      </c>
      <c r="P12" s="24">
        <f t="shared" si="0"/>
        <v>0.9</v>
      </c>
      <c r="Q12" s="24">
        <f>IFERROR(INDEX(Pricelist!$M$7:$M$120,MATCH(N12,Pricelist!$C$7:$C$120,0)),"")</f>
        <v>1.22</v>
      </c>
      <c r="R12" s="24">
        <f>IFERROR(INDEX(Pricelist!$N$7:$N$120,MATCH(N12,Pricelist!$C$7:$C$120,0)),"")</f>
        <v>0.27</v>
      </c>
      <c r="S12" s="26">
        <f t="shared" si="1"/>
        <v>2.214285714285714</v>
      </c>
      <c r="T12" s="11"/>
      <c r="U12">
        <v>9</v>
      </c>
      <c r="V12" s="15" t="str">
        <f t="shared" si="2"/>
        <v>MANSARD</v>
      </c>
      <c r="W12" s="25">
        <f t="shared" si="3"/>
        <v>-0.17215189873417724</v>
      </c>
      <c r="X12" s="24">
        <f t="shared" si="4"/>
        <v>3.27</v>
      </c>
      <c r="Y12" s="24">
        <f>IFERROR(INDEX(Pricelist!$M$7:$M$120,MATCH(V12,Pricelist!$C$7:$C$120,0)),"")</f>
        <v>4.3</v>
      </c>
      <c r="Z12" s="24">
        <f>IFERROR(INDEX(Pricelist!$N$7:$N$120,MATCH(V12,Pricelist!$C$7:$C$120,0)),"")</f>
        <v>1.85</v>
      </c>
      <c r="AA12" s="26">
        <f t="shared" si="5"/>
        <v>0.64321608040201017</v>
      </c>
      <c r="AC12" s="109">
        <v>9</v>
      </c>
      <c r="AD12" s="52" t="str">
        <f>INDEX(Pricelist!C15:C128,MATCH(AE12,Pricelist!I15:I128,0))</f>
        <v>CHAMPION</v>
      </c>
      <c r="AE12" s="54">
        <f>LARGE(Pricelist!I15:I128,'Ticker Changes'!AC12)</f>
        <v>9.8412698412698507E-2</v>
      </c>
      <c r="AF12" s="53">
        <f>INDEX(Pricelist!H15:H128,MATCH(AD12,Pricelist!C15:C128,0))</f>
        <v>3.46</v>
      </c>
      <c r="AJ12" s="51">
        <v>9</v>
      </c>
      <c r="AK12" s="52" t="str">
        <f>INDEX(Pricelist!C15:C128,MATCH(AL12,Pricelist!I15:I128,0))</f>
        <v>RTBRISCOE</v>
      </c>
      <c r="AL12" s="54">
        <f>SMALL(Pricelist!I15:I128,'Ticker Changes'!AJ12)</f>
        <v>-8.4745762711864292E-2</v>
      </c>
      <c r="AM12" s="53">
        <f>INDEX(Pricelist!H15:H128,MATCH(AK12,Pricelist!C15:C128,0))</f>
        <v>0.54</v>
      </c>
    </row>
    <row r="13" spans="1:41" x14ac:dyDescent="0.25">
      <c r="A13" s="4" t="s">
        <v>41</v>
      </c>
      <c r="B13" s="6">
        <f>IFERROR(INDEX(Pricelist!H:H,MATCH(A13,Pricelist!C:C,0)),"-")</f>
        <v>16.5</v>
      </c>
      <c r="C13" s="6">
        <v>16.899999999999999</v>
      </c>
      <c r="D13" s="6">
        <v>16.899999999999999</v>
      </c>
      <c r="E13" s="6">
        <v>16.899999999999999</v>
      </c>
      <c r="F13" s="6">
        <f>INDEX([1]Pricelist!$H$7:$H$120,MATCH(A13,[1]Pricelist!$C$7:$C$120,0))</f>
        <v>18.8</v>
      </c>
      <c r="H13" s="2">
        <f>B13/C13-1</f>
        <v>-2.3668639053254337E-2</v>
      </c>
      <c r="I13" s="2">
        <f t="shared" si="7"/>
        <v>-2.3668639053254337E-2</v>
      </c>
      <c r="J13" s="2">
        <f t="shared" si="8"/>
        <v>-2.3668639053254337E-2</v>
      </c>
      <c r="K13" s="2">
        <f t="shared" si="9"/>
        <v>-0.12234042553191493</v>
      </c>
      <c r="M13">
        <v>10</v>
      </c>
      <c r="N13" s="13" t="str">
        <f t="shared" si="10"/>
        <v>SKYAVN</v>
      </c>
      <c r="O13" s="19">
        <f t="shared" si="11"/>
        <v>1.9500000000000002</v>
      </c>
      <c r="P13" s="28">
        <f t="shared" si="0"/>
        <v>14.75</v>
      </c>
      <c r="Q13" s="28">
        <f>IFERROR(INDEX(Pricelist!$M$7:$M$120,MATCH(N13,Pricelist!$C$7:$C$120,0)),"")</f>
        <v>14.75</v>
      </c>
      <c r="R13" s="28">
        <f>IFERROR(INDEX(Pricelist!$N$7:$N$120,MATCH(N13,Pricelist!$C$7:$C$120,0)),"")</f>
        <v>5</v>
      </c>
      <c r="S13" s="20">
        <f t="shared" si="1"/>
        <v>1.9500000000000002</v>
      </c>
      <c r="T13" s="11"/>
      <c r="U13">
        <v>10</v>
      </c>
      <c r="V13" s="13" t="str">
        <f t="shared" si="2"/>
        <v>LIVESTOCK</v>
      </c>
      <c r="W13" s="19">
        <f t="shared" si="3"/>
        <v>-0.16000000000000003</v>
      </c>
      <c r="X13" s="28">
        <f t="shared" si="4"/>
        <v>1.68</v>
      </c>
      <c r="Y13" s="28">
        <f>IFERROR(INDEX(Pricelist!$M$7:$M$120,MATCH(V13,Pricelist!$C$7:$C$120,0)),"")</f>
        <v>2.14</v>
      </c>
      <c r="Z13" s="28">
        <f>IFERROR(INDEX(Pricelist!$N$7:$N$120,MATCH(V13,Pricelist!$C$7:$C$120,0)),"")</f>
        <v>0.94</v>
      </c>
      <c r="AA13" s="20">
        <f t="shared" si="5"/>
        <v>0.54128440366972463</v>
      </c>
      <c r="AC13" s="113">
        <v>10</v>
      </c>
      <c r="AD13" s="52" t="str">
        <f>INDEX(Pricelist!C16:C129,MATCH(AE13,Pricelist!I16:I129,0))</f>
        <v>FBNH</v>
      </c>
      <c r="AE13" s="54">
        <f>LARGE(Pricelist!I16:I129,'Ticker Changes'!AC13)</f>
        <v>9.8101265822784889E-2</v>
      </c>
      <c r="AF13" s="53">
        <f>INDEX(Pricelist!H16:H129,MATCH(AD13,Pricelist!C16:C129,0))</f>
        <v>17.350000000000001</v>
      </c>
      <c r="AG13" s="114"/>
      <c r="AJ13" s="117">
        <v>10</v>
      </c>
      <c r="AK13" s="52" t="str">
        <f>INDEX(Pricelist!C16:C129,MATCH(AL13,Pricelist!I16:I129,0))</f>
        <v>OMATEK</v>
      </c>
      <c r="AL13" s="54">
        <f>SMALL(Pricelist!I16:I129,'Ticker Changes'!AJ13)</f>
        <v>-8.1632653061224469E-2</v>
      </c>
      <c r="AM13" s="53">
        <f>INDEX(Pricelist!H16:H129,MATCH(AK13,Pricelist!C16:C129,0))</f>
        <v>0.45</v>
      </c>
    </row>
    <row r="14" spans="1:41" x14ac:dyDescent="0.25">
      <c r="A14" s="4" t="s">
        <v>42</v>
      </c>
      <c r="B14" s="6">
        <f>IFERROR(INDEX(Pricelist!H:H,MATCH(A14,Pricelist!C:C,0)),"-")</f>
        <v>10.7</v>
      </c>
      <c r="C14" s="6">
        <v>10</v>
      </c>
      <c r="D14" s="6">
        <v>10</v>
      </c>
      <c r="E14" s="6">
        <v>10</v>
      </c>
      <c r="F14" s="6">
        <f>INDEX([1]Pricelist!$H$7:$H$120,MATCH(A14,[1]Pricelist!$C$7:$C$120,0))</f>
        <v>6</v>
      </c>
      <c r="H14" s="2">
        <f t="shared" si="6"/>
        <v>6.999999999999984E-2</v>
      </c>
      <c r="I14" s="2">
        <f t="shared" si="7"/>
        <v>6.999999999999984E-2</v>
      </c>
      <c r="J14" s="2">
        <f t="shared" si="8"/>
        <v>6.999999999999984E-2</v>
      </c>
      <c r="K14" s="2">
        <f t="shared" si="9"/>
        <v>0.78333333333333321</v>
      </c>
      <c r="L14" s="14">
        <v>14</v>
      </c>
    </row>
    <row r="15" spans="1:41" x14ac:dyDescent="0.25">
      <c r="A15" s="4" t="s">
        <v>43</v>
      </c>
      <c r="B15" s="6">
        <f>IFERROR(INDEX(Pricelist!H:H,MATCH(A15,Pricelist!C:C,0)),"-")</f>
        <v>35</v>
      </c>
      <c r="C15" s="6">
        <v>38.85</v>
      </c>
      <c r="D15" s="6">
        <v>38.85</v>
      </c>
      <c r="E15" s="6">
        <v>38.85</v>
      </c>
      <c r="F15" s="6">
        <f>INDEX([1]Pricelist!$H$7:$H$120,MATCH(A15,[1]Pricelist!$C$7:$C$120,0))</f>
        <v>39.6</v>
      </c>
      <c r="H15" s="2">
        <f t="shared" si="6"/>
        <v>-9.9099099099099086E-2</v>
      </c>
      <c r="I15" s="2">
        <f t="shared" si="7"/>
        <v>-9.9099099099099086E-2</v>
      </c>
      <c r="J15" s="2">
        <f t="shared" si="8"/>
        <v>-9.9099099099099086E-2</v>
      </c>
      <c r="K15" s="2">
        <f t="shared" si="9"/>
        <v>-0.11616161616161624</v>
      </c>
      <c r="L15" s="14">
        <v>12</v>
      </c>
    </row>
    <row r="16" spans="1:41" x14ac:dyDescent="0.25">
      <c r="A16" s="4" t="s">
        <v>44</v>
      </c>
      <c r="B16" s="6">
        <f>IFERROR(INDEX(Pricelist!H:H,MATCH(A16,Pricelist!C:C,0)),"-")</f>
        <v>98.95</v>
      </c>
      <c r="C16" s="6">
        <v>92.25</v>
      </c>
      <c r="D16" s="6">
        <v>92.25</v>
      </c>
      <c r="E16" s="6">
        <v>92.25</v>
      </c>
      <c r="F16" s="6">
        <f>INDEX([1]Pricelist!$H$7:$H$120,MATCH(A16,[1]Pricelist!$C$7:$C$120,0))</f>
        <v>97.75</v>
      </c>
      <c r="H16" s="2">
        <f t="shared" si="6"/>
        <v>7.2628726287262912E-2</v>
      </c>
      <c r="I16" s="2">
        <f t="shared" si="7"/>
        <v>7.2628726287262912E-2</v>
      </c>
      <c r="J16" s="2">
        <f t="shared" si="8"/>
        <v>7.2628726287262912E-2</v>
      </c>
      <c r="K16" s="2">
        <f t="shared" si="9"/>
        <v>1.2276214833759624E-2</v>
      </c>
      <c r="L16" s="14">
        <v>13</v>
      </c>
    </row>
    <row r="17" spans="1:28" x14ac:dyDescent="0.25">
      <c r="A17" s="4" t="s">
        <v>45</v>
      </c>
      <c r="B17" s="6">
        <f>IFERROR(INDEX(Pricelist!H:H,MATCH(A17,Pricelist!C:C,0)),"-")</f>
        <v>135.75</v>
      </c>
      <c r="C17" s="6">
        <v>135.75</v>
      </c>
      <c r="D17" s="6">
        <v>135.75</v>
      </c>
      <c r="E17" s="6">
        <v>135.75</v>
      </c>
      <c r="F17" s="6">
        <f>INDEX([1]Pricelist!$H$7:$H$120,MATCH(A17,[1]Pricelist!$C$7:$C$120,0))</f>
        <v>65</v>
      </c>
      <c r="H17" s="2">
        <f t="shared" si="6"/>
        <v>0</v>
      </c>
      <c r="I17" s="2">
        <f t="shared" si="7"/>
        <v>0</v>
      </c>
      <c r="J17" s="2">
        <f t="shared" si="8"/>
        <v>0</v>
      </c>
      <c r="K17" s="2">
        <f t="shared" si="9"/>
        <v>1.0884615384615386</v>
      </c>
      <c r="L17" s="14">
        <v>14</v>
      </c>
      <c r="M17" s="60" t="s">
        <v>216</v>
      </c>
      <c r="N17" s="61">
        <v>410.48</v>
      </c>
      <c r="O17" s="61"/>
      <c r="P17" s="16"/>
      <c r="Q17" s="16"/>
      <c r="R17" s="16"/>
      <c r="S17" s="30"/>
    </row>
    <row r="18" spans="1:28" x14ac:dyDescent="0.25">
      <c r="A18" s="4" t="s">
        <v>46</v>
      </c>
      <c r="B18" s="6">
        <f>IFERROR(INDEX(Pricelist!H:H,MATCH(A18,Pricelist!C:C,0)),"-")</f>
        <v>16.75</v>
      </c>
      <c r="C18" s="6">
        <v>17.399999999999999</v>
      </c>
      <c r="D18" s="6">
        <v>17.399999999999999</v>
      </c>
      <c r="E18" s="6">
        <v>17.399999999999999</v>
      </c>
      <c r="F18" s="6">
        <f>INDEX([1]Pricelist!$H$7:$H$120,MATCH(A18,[1]Pricelist!$C$7:$C$120,0))</f>
        <v>11.9</v>
      </c>
      <c r="H18" s="2">
        <f t="shared" si="6"/>
        <v>-3.7356321839080331E-2</v>
      </c>
      <c r="I18" s="2">
        <f t="shared" si="7"/>
        <v>-3.7356321839080331E-2</v>
      </c>
      <c r="J18" s="2">
        <f t="shared" si="8"/>
        <v>-3.7356321839080331E-2</v>
      </c>
      <c r="K18" s="2">
        <f t="shared" si="9"/>
        <v>0.40756302521008392</v>
      </c>
      <c r="M18" s="13"/>
      <c r="N18" s="31" t="s">
        <v>206</v>
      </c>
      <c r="O18" s="31" t="s">
        <v>364</v>
      </c>
      <c r="P18" s="31" t="s">
        <v>207</v>
      </c>
      <c r="Q18" s="31" t="s">
        <v>208</v>
      </c>
      <c r="R18" s="31" t="s">
        <v>209</v>
      </c>
      <c r="S18" s="32" t="s">
        <v>210</v>
      </c>
    </row>
    <row r="19" spans="1:28" x14ac:dyDescent="0.25">
      <c r="A19" s="4" t="s">
        <v>47</v>
      </c>
      <c r="B19" s="6">
        <f>IFERROR(INDEX(Pricelist!H:H,MATCH(A19,Pricelist!C:C,0)),"-")</f>
        <v>19.25</v>
      </c>
      <c r="C19" s="6">
        <v>19.2</v>
      </c>
      <c r="D19" s="6">
        <v>19.2</v>
      </c>
      <c r="E19" s="6">
        <v>19.2</v>
      </c>
      <c r="F19" s="6">
        <f>INDEX([1]Pricelist!$H$7:$H$120,MATCH(A19,[1]Pricelist!$C$7:$C$120,0))</f>
        <v>17.8</v>
      </c>
      <c r="H19" s="2">
        <f t="shared" si="6"/>
        <v>2.6041666666667407E-3</v>
      </c>
      <c r="I19" s="2">
        <f t="shared" si="7"/>
        <v>2.6041666666667407E-3</v>
      </c>
      <c r="J19" s="2">
        <f t="shared" si="8"/>
        <v>2.6041666666667407E-3</v>
      </c>
      <c r="K19" s="2">
        <f t="shared" si="9"/>
        <v>8.1460674157303403E-2</v>
      </c>
      <c r="M19" s="35"/>
      <c r="N19" s="33">
        <f ca="1">TODAY()-1</f>
        <v>45123</v>
      </c>
      <c r="O19" s="33">
        <f ca="1">TODAY()-2</f>
        <v>45122</v>
      </c>
      <c r="P19" s="33">
        <f ca="1">TODAY()-7</f>
        <v>45117</v>
      </c>
      <c r="Q19" s="33">
        <v>45016</v>
      </c>
      <c r="R19" s="33">
        <v>45016</v>
      </c>
      <c r="S19" s="33">
        <v>44925</v>
      </c>
      <c r="W19" s="300"/>
      <c r="X19" s="299" t="s">
        <v>364</v>
      </c>
      <c r="Y19" s="21" t="s">
        <v>217</v>
      </c>
      <c r="Z19" s="21" t="s">
        <v>213</v>
      </c>
      <c r="AA19" s="21" t="s">
        <v>214</v>
      </c>
      <c r="AB19" s="22" t="s">
        <v>205</v>
      </c>
    </row>
    <row r="20" spans="1:28" x14ac:dyDescent="0.25">
      <c r="A20" s="4" t="s">
        <v>48</v>
      </c>
      <c r="B20" s="6">
        <f>IFERROR(INDEX(Pricelist!H:H,MATCH(A20,Pricelist!C:C,0)),"-")</f>
        <v>1.3</v>
      </c>
      <c r="C20" s="6">
        <v>1.4</v>
      </c>
      <c r="D20" s="6">
        <v>1.4</v>
      </c>
      <c r="E20" s="6">
        <v>1.4</v>
      </c>
      <c r="F20" s="6">
        <f>INDEX([1]Pricelist!$H$7:$H$120,MATCH(A20,[1]Pricelist!$C$7:$C$120,0))</f>
        <v>0.9</v>
      </c>
      <c r="H20" s="2">
        <f t="shared" si="6"/>
        <v>-7.1428571428571286E-2</v>
      </c>
      <c r="I20" s="2">
        <f t="shared" si="7"/>
        <v>-7.1428571428571286E-2</v>
      </c>
      <c r="J20" s="2">
        <f t="shared" si="8"/>
        <v>-7.1428571428571286E-2</v>
      </c>
      <c r="K20" s="2">
        <f t="shared" si="9"/>
        <v>0.44444444444444442</v>
      </c>
      <c r="M20" s="11" t="s">
        <v>218</v>
      </c>
      <c r="N20" s="34" t="e">
        <f ca="1">INDEX(ASI!C:C,MATCH(N19,ASI!B:B,0))</f>
        <v>#N/A</v>
      </c>
      <c r="O20" s="34" t="e">
        <f ca="1">INDEX(ASI!C:C,MATCH(O19,ASI!B:B,0))</f>
        <v>#N/A</v>
      </c>
      <c r="P20" s="34">
        <f ca="1">VLOOKUP(P19,ASI!B2:C9609,2,FALSE)</f>
        <v>64603.69</v>
      </c>
      <c r="Q20" s="34">
        <f>INDEX(ASI!C:C,MATCH(Q19,ASI!B:B,0))</f>
        <v>54232.34</v>
      </c>
      <c r="R20" s="34">
        <f>VLOOKUP(R19,ASI!B2:C9609,2,FALSE)</f>
        <v>54232.34</v>
      </c>
      <c r="S20" s="34">
        <f>INDEX(ASI!C:C,MATCH(S19,ASI!B:B,0))</f>
        <v>51251.06</v>
      </c>
      <c r="W20" s="287" t="s">
        <v>218</v>
      </c>
      <c r="X20" s="290" t="e">
        <f ca="1">N20/O20-1</f>
        <v>#N/A</v>
      </c>
      <c r="Y20" s="290" t="e">
        <f ca="1">N20/P20-1</f>
        <v>#N/A</v>
      </c>
      <c r="Z20" s="290" t="e">
        <f ca="1">N20/Q20-1</f>
        <v>#N/A</v>
      </c>
      <c r="AA20" s="290" t="e">
        <f ca="1">N20/R20-1</f>
        <v>#N/A</v>
      </c>
      <c r="AB20" s="285" t="e">
        <f ca="1">N20/S20-1</f>
        <v>#N/A</v>
      </c>
    </row>
    <row r="21" spans="1:28" x14ac:dyDescent="0.25">
      <c r="A21" s="4" t="s">
        <v>49</v>
      </c>
      <c r="B21" s="6">
        <f>IFERROR(INDEX(Pricelist!H:H,MATCH(A21,Pricelist!C:C,0)),"-")</f>
        <v>3.46</v>
      </c>
      <c r="C21" s="6">
        <v>5.38</v>
      </c>
      <c r="D21" s="6">
        <v>5.38</v>
      </c>
      <c r="E21" s="6">
        <v>5.38</v>
      </c>
      <c r="F21" s="6">
        <f>INDEX([1]Pricelist!$H$7:$H$120,MATCH(A21,[1]Pricelist!$C$7:$C$120,0))</f>
        <v>5.17</v>
      </c>
      <c r="H21" s="2">
        <f t="shared" si="6"/>
        <v>-0.35687732342007439</v>
      </c>
      <c r="I21" s="2">
        <f t="shared" si="7"/>
        <v>-0.35687732342007439</v>
      </c>
      <c r="J21" s="2">
        <f t="shared" si="8"/>
        <v>-0.35687732342007439</v>
      </c>
      <c r="K21" s="2">
        <f t="shared" si="9"/>
        <v>-0.33075435203094772</v>
      </c>
      <c r="M21" s="11" t="s">
        <v>219</v>
      </c>
      <c r="N21" s="34" t="e">
        <f t="shared" ref="N21:S21" ca="1" si="12">N20*$N$17</f>
        <v>#N/A</v>
      </c>
      <c r="O21" s="34" t="e">
        <f t="shared" ca="1" si="12"/>
        <v>#N/A</v>
      </c>
      <c r="P21" s="34">
        <f t="shared" ca="1" si="12"/>
        <v>26518522.671200003</v>
      </c>
      <c r="Q21" s="34">
        <f t="shared" si="12"/>
        <v>22261290.9232</v>
      </c>
      <c r="R21" s="34">
        <f t="shared" si="12"/>
        <v>22261290.9232</v>
      </c>
      <c r="S21" s="34">
        <f t="shared" si="12"/>
        <v>21037535.108800001</v>
      </c>
      <c r="W21" s="288" t="s">
        <v>147</v>
      </c>
      <c r="X21" s="284" t="e">
        <f ca="1">N22/O22-1</f>
        <v>#N/A</v>
      </c>
      <c r="Y21" s="284" t="e">
        <f ca="1">N22/P22-1</f>
        <v>#N/A</v>
      </c>
      <c r="Z21" s="284" t="e">
        <f ca="1">N22/Q22-1</f>
        <v>#N/A</v>
      </c>
      <c r="AA21" s="284" t="e">
        <f ca="1">N22/R22-1</f>
        <v>#N/A</v>
      </c>
      <c r="AB21" s="286" t="e">
        <f ca="1">N22/S22-1</f>
        <v>#N/A</v>
      </c>
    </row>
    <row r="22" spans="1:28" x14ac:dyDescent="0.25">
      <c r="A22" s="4" t="s">
        <v>50</v>
      </c>
      <c r="B22" s="6">
        <f>IFERROR(INDEX(Pricelist!H:H,MATCH(A22,Pricelist!C:C,0)),"-")</f>
        <v>1.02</v>
      </c>
      <c r="C22" s="6">
        <v>0.74</v>
      </c>
      <c r="D22" s="6">
        <v>0.74</v>
      </c>
      <c r="E22" s="6">
        <v>0.74</v>
      </c>
      <c r="F22" s="6">
        <f>INDEX([1]Pricelist!$H$7:$H$120,MATCH(A22,[1]Pricelist!$C$7:$C$120,0))</f>
        <v>0.23</v>
      </c>
      <c r="H22" s="2">
        <f t="shared" si="6"/>
        <v>0.37837837837837851</v>
      </c>
      <c r="I22" s="2">
        <f t="shared" si="7"/>
        <v>0.37837837837837851</v>
      </c>
      <c r="J22" s="2">
        <f t="shared" si="8"/>
        <v>0.37837837837837851</v>
      </c>
      <c r="K22" s="2">
        <f t="shared" si="9"/>
        <v>3.4347826086956523</v>
      </c>
      <c r="M22" s="11" t="s">
        <v>147</v>
      </c>
      <c r="N22" s="34" t="e">
        <f ca="1">INDEX(Volume!D:D,MATCH(N19,Volume!A:A,0))</f>
        <v>#N/A</v>
      </c>
      <c r="O22" s="34" t="e">
        <f ca="1">INDEX(Volume!D:D,MATCH(O19,Volume!A:A,0))</f>
        <v>#N/A</v>
      </c>
      <c r="P22" s="34">
        <f ca="1">INDEX(Volume!D:D,MATCH(P19,Volume!A:A,0))</f>
        <v>35.177350281857599</v>
      </c>
      <c r="Q22" s="34">
        <f>INDEX(Volume!D:D,MATCH(Q19,Volume!A:A,0))</f>
        <v>29.543685777019</v>
      </c>
      <c r="R22" s="34">
        <v>27.935364954064301</v>
      </c>
      <c r="S22" s="34">
        <v>21.056759785054499</v>
      </c>
      <c r="W22" s="288" t="s">
        <v>220</v>
      </c>
      <c r="X22" s="284">
        <f>N23/O23-1</f>
        <v>0.23708035498099833</v>
      </c>
      <c r="Y22" s="284">
        <f t="shared" ref="Y22:Y23" si="13">N23/P23-1</f>
        <v>0.27457658370979376</v>
      </c>
      <c r="Z22" s="284">
        <f t="shared" ref="Z22:Z23" si="14">N23/Q23-1</f>
        <v>6.7689428183333789E-2</v>
      </c>
      <c r="AA22" s="284">
        <f t="shared" ref="AA22:AA23" si="15">N23/R23-1</f>
        <v>6.7689428183333789E-2</v>
      </c>
      <c r="AB22" s="286">
        <f t="shared" ref="AB22:AB23" si="16">N23/S23-1</f>
        <v>0.27556580732700131</v>
      </c>
    </row>
    <row r="23" spans="1:28" x14ac:dyDescent="0.25">
      <c r="A23" s="4" t="s">
        <v>51</v>
      </c>
      <c r="B23" s="6">
        <f>IFERROR(INDEX(Pricelist!H:H,MATCH(A23,Pricelist!C:C,0)),"-")</f>
        <v>1.93</v>
      </c>
      <c r="C23" s="6">
        <v>1.33</v>
      </c>
      <c r="D23" s="6">
        <v>1.33</v>
      </c>
      <c r="E23" s="6">
        <v>1.33</v>
      </c>
      <c r="F23" s="6">
        <f>INDEX([1]Pricelist!$H$7:$H$120,MATCH(A23,[1]Pricelist!$C$7:$C$120,0))</f>
        <v>2.2400000000000002</v>
      </c>
      <c r="H23" s="2">
        <f t="shared" si="6"/>
        <v>0.45112781954887216</v>
      </c>
      <c r="I23" s="2">
        <f t="shared" si="7"/>
        <v>0.45112781954887216</v>
      </c>
      <c r="J23" s="2">
        <f t="shared" si="8"/>
        <v>0.45112781954887216</v>
      </c>
      <c r="K23" s="2">
        <f t="shared" si="9"/>
        <v>-0.13839285714285721</v>
      </c>
      <c r="M23" s="11" t="s">
        <v>220</v>
      </c>
      <c r="N23" s="34">
        <v>2350.23</v>
      </c>
      <c r="O23" s="34">
        <v>1899.82</v>
      </c>
      <c r="P23" s="34">
        <v>1843.93</v>
      </c>
      <c r="Q23" s="34">
        <v>2201.23</v>
      </c>
      <c r="R23" s="34">
        <v>2201.23</v>
      </c>
      <c r="S23" s="34">
        <v>1842.5</v>
      </c>
      <c r="W23" s="288" t="s">
        <v>221</v>
      </c>
      <c r="X23" s="284">
        <f t="shared" ref="X23" si="17">N24/O24-1</f>
        <v>0.39033827263734344</v>
      </c>
      <c r="Y23" s="284">
        <f t="shared" si="13"/>
        <v>0.33535106587211105</v>
      </c>
      <c r="Z23" s="284">
        <f t="shared" si="14"/>
        <v>8.9524351435544602E-2</v>
      </c>
      <c r="AA23" s="284">
        <f t="shared" si="15"/>
        <v>8.9524351435544602E-2</v>
      </c>
      <c r="AB23" s="286">
        <f t="shared" si="16"/>
        <v>0.44555589250080052</v>
      </c>
    </row>
    <row r="24" spans="1:28" x14ac:dyDescent="0.25">
      <c r="A24" s="4" t="s">
        <v>52</v>
      </c>
      <c r="B24" s="6">
        <f>IFERROR(INDEX(Pricelist!H:H,MATCH(A24,Pricelist!C:C,0)),"-")</f>
        <v>1.05</v>
      </c>
      <c r="C24" s="6">
        <v>0.82</v>
      </c>
      <c r="D24" s="6">
        <v>0.82</v>
      </c>
      <c r="E24" s="6">
        <v>0.82</v>
      </c>
      <c r="F24" s="6">
        <f>INDEX([1]Pricelist!$H$7:$H$120,MATCH(A24,[1]Pricelist!$C$7:$C$120,0))</f>
        <v>0.67</v>
      </c>
      <c r="H24" s="2">
        <f t="shared" si="6"/>
        <v>0.28048780487804881</v>
      </c>
      <c r="I24" s="2">
        <f t="shared" si="7"/>
        <v>0.28048780487804881</v>
      </c>
      <c r="J24" s="2">
        <f t="shared" si="8"/>
        <v>0.28048780487804881</v>
      </c>
      <c r="K24" s="2">
        <f t="shared" si="9"/>
        <v>0.56716417910447769</v>
      </c>
      <c r="M24" s="11" t="s">
        <v>221</v>
      </c>
      <c r="N24" s="34">
        <v>6816.62</v>
      </c>
      <c r="O24" s="34">
        <v>4902.8500000000004</v>
      </c>
      <c r="P24" s="34">
        <v>5104.74</v>
      </c>
      <c r="Q24" s="34">
        <v>6256.51</v>
      </c>
      <c r="R24" s="34">
        <v>6256.51</v>
      </c>
      <c r="S24" s="34">
        <v>4715.57</v>
      </c>
      <c r="W24" s="288" t="s">
        <v>222</v>
      </c>
      <c r="X24" s="284">
        <f>N25/O25-1</f>
        <v>0.39894193490720986</v>
      </c>
      <c r="Y24" s="284">
        <f>N25/P25-1</f>
        <v>0.39093847897087253</v>
      </c>
      <c r="Z24" s="284">
        <f>N25/Q25-1</f>
        <v>0.10473934276525632</v>
      </c>
      <c r="AA24" s="284">
        <f>N25/R25-1</f>
        <v>0.10473934276525632</v>
      </c>
      <c r="AB24" s="286">
        <f>N25/S25-1</f>
        <v>0.44053083905705304</v>
      </c>
    </row>
    <row r="25" spans="1:28" x14ac:dyDescent="0.25">
      <c r="A25" s="4" t="s">
        <v>53</v>
      </c>
      <c r="B25" s="6">
        <f>IFERROR(INDEX(Pricelist!H:H,MATCH(A25,Pricelist!C:C,0)),"-")</f>
        <v>3.5</v>
      </c>
      <c r="C25" s="6">
        <v>3.5</v>
      </c>
      <c r="D25" s="6">
        <v>3.5</v>
      </c>
      <c r="E25" s="6">
        <v>3.5</v>
      </c>
      <c r="F25" s="6">
        <f>INDEX([1]Pricelist!$H$7:$H$120,MATCH(A25,[1]Pricelist!$C$7:$C$120,0))</f>
        <v>3.2</v>
      </c>
      <c r="H25" s="2">
        <f t="shared" si="6"/>
        <v>0</v>
      </c>
      <c r="I25" s="2">
        <f t="shared" si="7"/>
        <v>0</v>
      </c>
      <c r="J25" s="2">
        <f t="shared" si="8"/>
        <v>0</v>
      </c>
      <c r="K25" s="2">
        <f t="shared" si="9"/>
        <v>9.375E-2</v>
      </c>
      <c r="M25" s="11" t="s">
        <v>222</v>
      </c>
      <c r="N25" s="34">
        <v>2504.19</v>
      </c>
      <c r="O25" s="34">
        <v>1790.06</v>
      </c>
      <c r="P25" s="34">
        <v>1800.36</v>
      </c>
      <c r="Q25" s="34">
        <v>2266.77</v>
      </c>
      <c r="R25" s="34">
        <v>2266.77</v>
      </c>
      <c r="S25" s="34">
        <v>1738.38</v>
      </c>
      <c r="W25" s="288" t="s">
        <v>224</v>
      </c>
      <c r="X25" s="284">
        <f>N27/O27-1</f>
        <v>0.65257053794494491</v>
      </c>
      <c r="Y25" s="284">
        <f>N27/P27-1</f>
        <v>0.67386358360031573</v>
      </c>
      <c r="Z25" s="284">
        <f>N27/Q27-1</f>
        <v>0.11710204208112551</v>
      </c>
      <c r="AA25" s="284">
        <f>N27/R27-1</f>
        <v>0.11710204208112551</v>
      </c>
      <c r="AB25" s="286">
        <f>N27/S27-1</f>
        <v>0.72694610778443103</v>
      </c>
    </row>
    <row r="26" spans="1:28" x14ac:dyDescent="0.25">
      <c r="A26" s="4" t="s">
        <v>54</v>
      </c>
      <c r="B26" s="6">
        <f>IFERROR(INDEX(Pricelist!H:H,MATCH(A26,Pricelist!C:C,0)),"-")</f>
        <v>112.5</v>
      </c>
      <c r="C26" s="6">
        <v>83</v>
      </c>
      <c r="D26" s="6">
        <v>83</v>
      </c>
      <c r="E26" s="6">
        <v>83</v>
      </c>
      <c r="F26" s="6">
        <f>INDEX([1]Pricelist!$H$7:$H$120,MATCH(A26,[1]Pricelist!$C$7:$C$120,0))</f>
        <v>26.5</v>
      </c>
      <c r="H26" s="2">
        <f t="shared" si="6"/>
        <v>0.35542168674698793</v>
      </c>
      <c r="I26" s="2">
        <f t="shared" si="7"/>
        <v>0.35542168674698793</v>
      </c>
      <c r="J26" s="2">
        <f t="shared" si="8"/>
        <v>0.35542168674698793</v>
      </c>
      <c r="K26" s="2">
        <f t="shared" si="9"/>
        <v>3.2452830188679247</v>
      </c>
      <c r="M26" s="11" t="s">
        <v>223</v>
      </c>
      <c r="N26" s="34">
        <v>659.42</v>
      </c>
      <c r="O26" s="34">
        <v>659.42</v>
      </c>
      <c r="P26" s="34">
        <v>659.42</v>
      </c>
      <c r="Q26" s="34">
        <v>659.42</v>
      </c>
      <c r="R26" s="34">
        <v>659.42</v>
      </c>
      <c r="S26" s="34">
        <v>659.42</v>
      </c>
      <c r="W26" s="288" t="s">
        <v>225</v>
      </c>
      <c r="X26" s="284">
        <f>N28/O28-1</f>
        <v>9.6188331627431012E-2</v>
      </c>
      <c r="Y26" s="284">
        <f>N28/P28-1</f>
        <v>9.6695707737868508E-2</v>
      </c>
      <c r="Z26" s="284">
        <f>N28/Q28-1</f>
        <v>7.4711697861767457E-2</v>
      </c>
      <c r="AA26" s="284">
        <f>N28/R28-1</f>
        <v>7.4711697861767457E-2</v>
      </c>
      <c r="AB26" s="286">
        <f>N28/S28-1</f>
        <v>0.11409597043990627</v>
      </c>
    </row>
    <row r="27" spans="1:28" x14ac:dyDescent="0.25">
      <c r="A27" s="4" t="s">
        <v>55</v>
      </c>
      <c r="B27" s="6">
        <f>IFERROR(INDEX(Pricelist!H:H,MATCH(A27,Pricelist!C:C,0)),"-")</f>
        <v>1.06</v>
      </c>
      <c r="C27" s="6">
        <v>1.1000000000000001</v>
      </c>
      <c r="D27" s="6">
        <v>1.1000000000000001</v>
      </c>
      <c r="E27" s="6">
        <v>1.1000000000000001</v>
      </c>
      <c r="F27" s="6">
        <f>INDEX([1]Pricelist!$H$7:$H$120,MATCH(A27,[1]Pricelist!$C$7:$C$120,0))</f>
        <v>0.6</v>
      </c>
      <c r="H27" s="2">
        <f t="shared" si="6"/>
        <v>-3.6363636363636376E-2</v>
      </c>
      <c r="I27" s="2">
        <f t="shared" si="7"/>
        <v>-3.6363636363636376E-2</v>
      </c>
      <c r="J27" s="2">
        <f t="shared" si="8"/>
        <v>-3.6363636363636376E-2</v>
      </c>
      <c r="K27" s="2">
        <f t="shared" si="9"/>
        <v>0.76666666666666683</v>
      </c>
      <c r="M27" s="11" t="s">
        <v>224</v>
      </c>
      <c r="N27" s="34">
        <v>721</v>
      </c>
      <c r="O27" s="34">
        <v>436.29</v>
      </c>
      <c r="P27" s="34">
        <v>430.74</v>
      </c>
      <c r="Q27" s="34">
        <v>645.41999999999996</v>
      </c>
      <c r="R27" s="34">
        <v>645.41999999999996</v>
      </c>
      <c r="S27" s="34">
        <v>417.5</v>
      </c>
      <c r="W27" s="288" t="s">
        <v>226</v>
      </c>
      <c r="X27" s="284">
        <f>N29/O29-1</f>
        <v>0.40847808563435484</v>
      </c>
      <c r="Y27" s="284">
        <f>N29/P29-1</f>
        <v>0.27320655512851655</v>
      </c>
      <c r="Z27" s="284">
        <f>N29/Q29-1</f>
        <v>-4.0569538200188049E-3</v>
      </c>
      <c r="AA27" s="284">
        <f>N29/R29-1</f>
        <v>-4.0569538200188049E-3</v>
      </c>
      <c r="AB27" s="286">
        <f>N29/S29-1</f>
        <v>0.51313398875927541</v>
      </c>
    </row>
    <row r="28" spans="1:28" x14ac:dyDescent="0.25">
      <c r="A28" s="4" t="s">
        <v>56</v>
      </c>
      <c r="B28" s="6">
        <f>IFERROR(INDEX(Pricelist!H:H,MATCH(A28,Pricelist!C:C,0)),"-")</f>
        <v>0.81</v>
      </c>
      <c r="C28" s="6">
        <v>0.61</v>
      </c>
      <c r="D28" s="6">
        <v>0.61</v>
      </c>
      <c r="E28" s="6">
        <v>0.61</v>
      </c>
      <c r="F28" s="6">
        <f>INDEX([1]Pricelist!$H$7:$H$120,MATCH(A28,[1]Pricelist!$C$7:$C$120,0))</f>
        <v>0.48</v>
      </c>
      <c r="H28" s="2">
        <f t="shared" si="6"/>
        <v>0.32786885245901654</v>
      </c>
      <c r="I28" s="2">
        <f t="shared" si="7"/>
        <v>0.32786885245901654</v>
      </c>
      <c r="J28" s="2">
        <f t="shared" si="8"/>
        <v>0.32786885245901654</v>
      </c>
      <c r="K28" s="2">
        <f t="shared" si="9"/>
        <v>0.68750000000000022</v>
      </c>
      <c r="M28" s="11" t="s">
        <v>225</v>
      </c>
      <c r="N28" s="34">
        <v>2677.44</v>
      </c>
      <c r="O28" s="34">
        <v>2442.5</v>
      </c>
      <c r="P28" s="34">
        <v>2441.37</v>
      </c>
      <c r="Q28" s="34">
        <v>2491.31</v>
      </c>
      <c r="R28" s="34">
        <v>2491.31</v>
      </c>
      <c r="S28" s="34">
        <v>2403.2399999999998</v>
      </c>
      <c r="W28" s="288" t="s">
        <v>227</v>
      </c>
      <c r="X28" s="284">
        <f>N30/O30-1</f>
        <v>0.78063439065108509</v>
      </c>
      <c r="Y28" s="284">
        <f>N30/P30-1</f>
        <v>0.696550352917785</v>
      </c>
      <c r="Z28" s="284">
        <f>N30/Q30-1</f>
        <v>9.9800219114519528E-2</v>
      </c>
      <c r="AA28" s="284">
        <f>N30/R30-1</f>
        <v>9.9800219114519528E-2</v>
      </c>
      <c r="AB28" s="286">
        <f>N30/S30-1</f>
        <v>0.84500951392492629</v>
      </c>
    </row>
    <row r="29" spans="1:28" x14ac:dyDescent="0.25">
      <c r="A29" s="4" t="s">
        <v>57</v>
      </c>
      <c r="B29" s="6">
        <f>IFERROR(INDEX(Pricelist!H:H,MATCH(A29,Pricelist!C:C,0)),"-")</f>
        <v>7</v>
      </c>
      <c r="C29" s="6">
        <v>7.5</v>
      </c>
      <c r="D29" s="6">
        <v>7.5</v>
      </c>
      <c r="E29" s="6">
        <v>7.5</v>
      </c>
      <c r="F29" s="6">
        <f>INDEX([1]Pricelist!$H$7:$H$120,MATCH(A29,[1]Pricelist!$C$7:$C$120,0))</f>
        <v>5.95</v>
      </c>
      <c r="H29" s="2">
        <f t="shared" si="6"/>
        <v>-6.6666666666666652E-2</v>
      </c>
      <c r="I29" s="2">
        <f t="shared" si="7"/>
        <v>-6.6666666666666652E-2</v>
      </c>
      <c r="J29" s="2">
        <f t="shared" si="8"/>
        <v>-6.6666666666666652E-2</v>
      </c>
      <c r="K29" s="2">
        <f t="shared" si="9"/>
        <v>0.17647058823529416</v>
      </c>
      <c r="M29" s="11" t="s">
        <v>226</v>
      </c>
      <c r="N29" s="34">
        <v>891.13</v>
      </c>
      <c r="O29" s="34">
        <v>632.69000000000005</v>
      </c>
      <c r="P29" s="34">
        <v>699.91</v>
      </c>
      <c r="Q29" s="34">
        <v>894.76</v>
      </c>
      <c r="R29" s="34">
        <v>894.76</v>
      </c>
      <c r="S29" s="34">
        <v>588.92999999999995</v>
      </c>
      <c r="W29" s="289" t="s">
        <v>228</v>
      </c>
      <c r="X29" s="291">
        <f>N31/O31-1</f>
        <v>0.62405049151027692</v>
      </c>
      <c r="Y29" s="291">
        <f>N31/P31-1</f>
        <v>0.60895307658255859</v>
      </c>
      <c r="Z29" s="291">
        <f>N31/Q31-1</f>
        <v>4.9445988378387984E-2</v>
      </c>
      <c r="AA29" s="291">
        <f>N31/R31-1</f>
        <v>4.9445988378387984E-2</v>
      </c>
      <c r="AB29" s="20">
        <f>N31/S31-1</f>
        <v>0.66764166093140598</v>
      </c>
    </row>
    <row r="30" spans="1:28" x14ac:dyDescent="0.25">
      <c r="A30" s="4" t="s">
        <v>58</v>
      </c>
      <c r="B30" s="6">
        <f>IFERROR(INDEX(Pricelist!H:H,MATCH(A30,Pricelist!C:C,0)),"-")</f>
        <v>2.65</v>
      </c>
      <c r="C30" s="6">
        <v>2.7</v>
      </c>
      <c r="D30" s="6">
        <v>2.7</v>
      </c>
      <c r="E30" s="6">
        <v>2.7</v>
      </c>
      <c r="F30" s="6">
        <f>INDEX([1]Pricelist!$H$7:$H$120,MATCH(A30,[1]Pricelist!$C$7:$C$120,0))</f>
        <v>2.0099999999999998</v>
      </c>
      <c r="H30" s="2">
        <f t="shared" si="6"/>
        <v>-1.8518518518518601E-2</v>
      </c>
      <c r="I30" s="2">
        <f t="shared" si="7"/>
        <v>-1.8518518518518601E-2</v>
      </c>
      <c r="J30" s="2">
        <f t="shared" si="8"/>
        <v>-1.8518518518518601E-2</v>
      </c>
      <c r="K30" s="2">
        <f t="shared" si="9"/>
        <v>0.31840796019900508</v>
      </c>
      <c r="M30" s="11" t="s">
        <v>227</v>
      </c>
      <c r="N30" s="34">
        <v>853.28</v>
      </c>
      <c r="O30" s="34">
        <v>479.2</v>
      </c>
      <c r="P30" s="34">
        <v>502.95</v>
      </c>
      <c r="Q30" s="34">
        <v>775.85</v>
      </c>
      <c r="R30" s="34">
        <v>775.85</v>
      </c>
      <c r="S30" s="34">
        <v>462.48</v>
      </c>
    </row>
    <row r="31" spans="1:28" x14ac:dyDescent="0.25">
      <c r="A31" s="4" t="s">
        <v>59</v>
      </c>
      <c r="B31" s="6">
        <f>IFERROR(INDEX(Pricelist!H:H,MATCH(A31,Pricelist!C:C,0)),"-")</f>
        <v>2.57</v>
      </c>
      <c r="C31" s="6">
        <v>1.85</v>
      </c>
      <c r="D31" s="6">
        <v>1.85</v>
      </c>
      <c r="E31" s="6">
        <v>1.85</v>
      </c>
      <c r="F31" s="6">
        <f>INDEX([1]Pricelist!$H$7:$H$120,MATCH(A31,[1]Pricelist!$C$7:$C$120,0))</f>
        <v>0.92</v>
      </c>
      <c r="H31" s="2">
        <f t="shared" si="6"/>
        <v>0.38918918918918899</v>
      </c>
      <c r="I31" s="2">
        <f t="shared" si="7"/>
        <v>0.38918918918918899</v>
      </c>
      <c r="J31" s="2">
        <f t="shared" si="8"/>
        <v>0.38918918918918899</v>
      </c>
      <c r="K31" s="2">
        <f t="shared" si="9"/>
        <v>1.793478260869565</v>
      </c>
      <c r="M31" s="13" t="s">
        <v>228</v>
      </c>
      <c r="N31" s="34">
        <v>290.77</v>
      </c>
      <c r="O31" s="34">
        <v>179.04</v>
      </c>
      <c r="P31" s="34">
        <v>180.72</v>
      </c>
      <c r="Q31" s="34">
        <v>277.07</v>
      </c>
      <c r="R31" s="34">
        <v>277.07</v>
      </c>
      <c r="S31" s="34">
        <v>174.36</v>
      </c>
    </row>
    <row r="32" spans="1:28" x14ac:dyDescent="0.25">
      <c r="A32" s="4" t="s">
        <v>60</v>
      </c>
      <c r="B32" s="6">
        <f>IFERROR(INDEX(Pricelist!H:H,MATCH(A32,Pricelist!C:C,0)),"-")</f>
        <v>0.33</v>
      </c>
      <c r="C32" s="6">
        <v>0.2</v>
      </c>
      <c r="D32" s="6">
        <v>0.2</v>
      </c>
      <c r="E32" s="6">
        <v>0.2</v>
      </c>
      <c r="F32" s="6">
        <f>INDEX([1]Pricelist!$H$7:$H$120,MATCH(A32,[1]Pricelist!$C$7:$C$120,0))</f>
        <v>0.2</v>
      </c>
      <c r="H32" s="2">
        <f t="shared" si="6"/>
        <v>0.64999999999999991</v>
      </c>
      <c r="I32" s="2">
        <f t="shared" si="7"/>
        <v>0.64999999999999991</v>
      </c>
      <c r="J32" s="2">
        <f t="shared" si="8"/>
        <v>0.64999999999999991</v>
      </c>
      <c r="K32" s="2">
        <f t="shared" si="9"/>
        <v>0.64999999999999991</v>
      </c>
    </row>
    <row r="33" spans="1:19" x14ac:dyDescent="0.25">
      <c r="A33" s="4" t="s">
        <v>61</v>
      </c>
      <c r="B33" s="6">
        <f>IFERROR(INDEX(Pricelist!H:H,MATCH(A33,Pricelist!C:C,0)),"-")</f>
        <v>330</v>
      </c>
      <c r="C33" s="6">
        <v>285</v>
      </c>
      <c r="D33" s="6">
        <v>285</v>
      </c>
      <c r="E33" s="6">
        <v>285</v>
      </c>
      <c r="F33" s="6">
        <f>INDEX([1]Pricelist!$H$7:$H$120,MATCH(A33,[1]Pricelist!$C$7:$C$120,0))</f>
        <v>261</v>
      </c>
      <c r="H33" s="2">
        <f t="shared" si="6"/>
        <v>0.15789473684210531</v>
      </c>
      <c r="I33" s="2">
        <f t="shared" si="7"/>
        <v>0.15789473684210531</v>
      </c>
      <c r="J33" s="2">
        <f t="shared" si="8"/>
        <v>0.15789473684210531</v>
      </c>
      <c r="K33" s="2">
        <f t="shared" si="9"/>
        <v>0.26436781609195403</v>
      </c>
    </row>
    <row r="34" spans="1:19" x14ac:dyDescent="0.25">
      <c r="A34" s="4" t="s">
        <v>62</v>
      </c>
      <c r="B34" s="6">
        <f>IFERROR(INDEX(Pricelist!H:H,MATCH(A34,Pricelist!C:C,0)),"-")</f>
        <v>28.1</v>
      </c>
      <c r="C34" s="6">
        <v>25</v>
      </c>
      <c r="D34" s="6">
        <v>25</v>
      </c>
      <c r="E34" s="6">
        <v>25</v>
      </c>
      <c r="F34" s="6">
        <f>INDEX([1]Pricelist!$H$7:$H$120,MATCH(A34,[1]Pricelist!$C$7:$C$120,0))</f>
        <v>16.05</v>
      </c>
      <c r="H34" s="2">
        <f t="shared" si="6"/>
        <v>0.12400000000000011</v>
      </c>
      <c r="I34" s="2">
        <f t="shared" si="7"/>
        <v>0.12400000000000011</v>
      </c>
      <c r="J34" s="2">
        <f t="shared" si="8"/>
        <v>0.12400000000000011</v>
      </c>
      <c r="K34" s="2">
        <f t="shared" si="9"/>
        <v>0.75077881619937692</v>
      </c>
      <c r="N34" t="s">
        <v>229</v>
      </c>
      <c r="O34" t="s">
        <v>230</v>
      </c>
      <c r="Q34" s="244" t="s">
        <v>231</v>
      </c>
      <c r="R34" s="244" t="s">
        <v>232</v>
      </c>
      <c r="S34" s="244" t="s">
        <v>362</v>
      </c>
    </row>
    <row r="35" spans="1:19" x14ac:dyDescent="0.25">
      <c r="A35" s="4" t="s">
        <v>63</v>
      </c>
      <c r="B35" s="6">
        <f>IFERROR(INDEX(Pricelist!H:H,MATCH(A35,Pricelist!C:C,0)),"-")</f>
        <v>17.75</v>
      </c>
      <c r="C35" s="6">
        <v>17.75</v>
      </c>
      <c r="D35" s="6">
        <v>17.75</v>
      </c>
      <c r="E35" s="6">
        <v>17.75</v>
      </c>
      <c r="F35" s="6">
        <f>INDEX([1]Pricelist!$H$7:$H$120,MATCH(A35,[1]Pricelist!$C$7:$C$120,0))</f>
        <v>16.2</v>
      </c>
      <c r="H35" s="2">
        <f t="shared" si="6"/>
        <v>0</v>
      </c>
      <c r="I35" s="2">
        <f t="shared" si="7"/>
        <v>0</v>
      </c>
      <c r="J35" s="2">
        <f t="shared" si="8"/>
        <v>0</v>
      </c>
      <c r="K35" s="2">
        <f t="shared" si="9"/>
        <v>9.5679012345678993E-2</v>
      </c>
      <c r="M35" s="139">
        <v>44711</v>
      </c>
      <c r="N35" s="9">
        <f>INDEX(Volume!B:B,MATCH(M35,Volume!A:A,0))</f>
        <v>227.54759200000001</v>
      </c>
      <c r="O35" s="9">
        <f>INDEX(Volume!C:C,MATCH(M35,Volume!A:A,0))</f>
        <v>2.99757458832</v>
      </c>
      <c r="Q35" s="244">
        <f>COUNTIF(H4:H116,"&gt;0")</f>
        <v>50</v>
      </c>
      <c r="R35" s="244">
        <f>COUNTIF(H4:H116,"&lt;0")</f>
        <v>50</v>
      </c>
      <c r="S35" s="245">
        <f>Q35/R35</f>
        <v>1</v>
      </c>
    </row>
    <row r="36" spans="1:19" x14ac:dyDescent="0.25">
      <c r="A36" s="4" t="s">
        <v>64</v>
      </c>
      <c r="B36" s="6">
        <f>IFERROR(INDEX(Pricelist!H:H,MATCH(A36,Pricelist!C:C,0)),"-")</f>
        <v>23.7</v>
      </c>
      <c r="C36" s="6">
        <v>21</v>
      </c>
      <c r="D36" s="6">
        <v>21</v>
      </c>
      <c r="E36" s="6">
        <v>21</v>
      </c>
      <c r="F36" s="6">
        <f>INDEX([1]Pricelist!$H$7:$H$120,MATCH(A36,[1]Pricelist!$C$7:$C$120,0))</f>
        <v>6.69</v>
      </c>
      <c r="H36" s="2">
        <f t="shared" si="6"/>
        <v>0.12857142857142856</v>
      </c>
      <c r="I36" s="2">
        <f t="shared" si="7"/>
        <v>0.12857142857142856</v>
      </c>
      <c r="J36" s="2">
        <f t="shared" si="8"/>
        <v>0.12857142857142856</v>
      </c>
      <c r="K36" s="2">
        <f t="shared" si="9"/>
        <v>2.5426008968609861</v>
      </c>
      <c r="M36" s="139">
        <v>44712</v>
      </c>
      <c r="N36" s="9">
        <f>INDEX(Volume!B:B,MATCH(M36,Volume!A:A,0))</f>
        <v>318.27814100000001</v>
      </c>
      <c r="O36" s="9">
        <f>INDEX(Volume!C:C,MATCH(M36,Volume!A:A,0))</f>
        <v>3.7136997301600001</v>
      </c>
    </row>
    <row r="37" spans="1:19" x14ac:dyDescent="0.25">
      <c r="A37" s="4" t="s">
        <v>65</v>
      </c>
      <c r="B37" s="6">
        <f>IFERROR(INDEX(Pricelist!H:H,MATCH(A37,Pricelist!C:C,0)),"-")</f>
        <v>13.95</v>
      </c>
      <c r="C37" s="6">
        <v>15.2</v>
      </c>
      <c r="D37" s="6">
        <v>15.2</v>
      </c>
      <c r="E37" s="6">
        <v>15.2</v>
      </c>
      <c r="F37" s="6">
        <f>INDEX([1]Pricelist!$H$7:$H$120,MATCH(A37,[1]Pricelist!$C$7:$C$120,0))</f>
        <v>11.3</v>
      </c>
      <c r="H37" s="2">
        <f t="shared" si="6"/>
        <v>-8.2236842105263164E-2</v>
      </c>
      <c r="I37" s="2">
        <f t="shared" si="7"/>
        <v>-8.2236842105263164E-2</v>
      </c>
      <c r="J37" s="2">
        <f t="shared" si="8"/>
        <v>-8.2236842105263164E-2</v>
      </c>
      <c r="K37" s="2">
        <f t="shared" si="9"/>
        <v>0.234513274336283</v>
      </c>
      <c r="M37" s="139">
        <v>44713</v>
      </c>
      <c r="N37" s="9">
        <f>INDEX(Volume!B:B,MATCH(M37,Volume!A:A,0))</f>
        <v>295.34208799999999</v>
      </c>
      <c r="O37" s="9">
        <f>INDEX(Volume!C:C,MATCH(M37,Volume!A:A,0))</f>
        <v>3.59024328845</v>
      </c>
      <c r="Q37" s="244" t="s">
        <v>231</v>
      </c>
      <c r="R37" s="244" t="s">
        <v>232</v>
      </c>
      <c r="S37" s="244" t="s">
        <v>363</v>
      </c>
    </row>
    <row r="38" spans="1:19" x14ac:dyDescent="0.25">
      <c r="A38" s="4" t="s">
        <v>66</v>
      </c>
      <c r="B38" s="6">
        <f>IFERROR(INDEX(Pricelist!H:H,MATCH(A38,Pricelist!C:C,0)),"-")</f>
        <v>9.75</v>
      </c>
      <c r="C38" s="6">
        <v>6.45</v>
      </c>
      <c r="D38" s="6">
        <v>6.45</v>
      </c>
      <c r="E38" s="6">
        <v>6.45</v>
      </c>
      <c r="F38" s="6">
        <f>INDEX([1]Pricelist!$H$7:$H$120,MATCH(A38,[1]Pricelist!$C$7:$C$120,0))</f>
        <v>3.5</v>
      </c>
      <c r="H38" s="2">
        <f t="shared" si="6"/>
        <v>0.51162790697674421</v>
      </c>
      <c r="I38" s="2">
        <f t="shared" si="7"/>
        <v>0.51162790697674421</v>
      </c>
      <c r="J38" s="2">
        <f t="shared" si="8"/>
        <v>0.51162790697674421</v>
      </c>
      <c r="K38" s="2">
        <f t="shared" si="9"/>
        <v>1.7857142857142856</v>
      </c>
      <c r="M38" s="139">
        <v>44714</v>
      </c>
      <c r="N38" s="9">
        <f>INDEX(Volume!B:B,MATCH(M38,Volume!A:A,0))</f>
        <v>274.42374100000001</v>
      </c>
      <c r="O38" s="9">
        <f>INDEX(Volume!C:C,MATCH(M38,Volume!A:A,0))</f>
        <v>4.0282402251300002</v>
      </c>
      <c r="Q38" s="244">
        <f>COUNTIF(Pricelist!I7:I120,"&gt;0")</f>
        <v>36</v>
      </c>
      <c r="R38" s="244">
        <f>COUNTIF(Pricelist!I7:I120,"&lt;0")</f>
        <v>26</v>
      </c>
      <c r="S38" s="245">
        <f>Q38/R38</f>
        <v>1.3846153846153846</v>
      </c>
    </row>
    <row r="39" spans="1:19" x14ac:dyDescent="0.25">
      <c r="A39" s="4" t="s">
        <v>67</v>
      </c>
      <c r="B39" s="6">
        <f>IFERROR(INDEX(Pricelist!H:H,MATCH(A39,Pricelist!C:C,0)),"-")</f>
        <v>17.350000000000001</v>
      </c>
      <c r="C39" s="6">
        <v>17.05</v>
      </c>
      <c r="D39" s="6">
        <v>17.05</v>
      </c>
      <c r="E39" s="6">
        <v>17.05</v>
      </c>
      <c r="F39" s="6">
        <f>INDEX([1]Pricelist!$H$7:$H$120,MATCH(A39,[1]Pricelist!$C$7:$C$120,0))</f>
        <v>11.05</v>
      </c>
      <c r="H39" s="2">
        <f t="shared" si="6"/>
        <v>1.7595307917888547E-2</v>
      </c>
      <c r="I39" s="2">
        <f t="shared" si="7"/>
        <v>1.7595307917888547E-2</v>
      </c>
      <c r="J39" s="2">
        <f t="shared" si="8"/>
        <v>1.7595307917888547E-2</v>
      </c>
      <c r="K39" s="2">
        <f t="shared" si="9"/>
        <v>0.57013574660633481</v>
      </c>
      <c r="M39" s="139">
        <v>44715</v>
      </c>
      <c r="N39" s="9">
        <f>INDEX(Volume!B:B,MATCH(M39,Volume!A:A,0))</f>
        <v>282.969514</v>
      </c>
      <c r="O39" s="9">
        <f>INDEX(Volume!C:C,MATCH(M39,Volume!A:A,0))</f>
        <v>3.37165222946</v>
      </c>
    </row>
    <row r="40" spans="1:19" x14ac:dyDescent="0.25">
      <c r="A40" s="4" t="s">
        <v>68</v>
      </c>
      <c r="B40" s="6">
        <f>IFERROR(INDEX(Pricelist!H:H,MATCH(A40,Pricelist!C:C,0)),"-")</f>
        <v>6</v>
      </c>
      <c r="C40" s="6">
        <v>5.0999999999999996</v>
      </c>
      <c r="D40" s="6">
        <v>5.0999999999999996</v>
      </c>
      <c r="E40" s="6">
        <v>5.0999999999999996</v>
      </c>
      <c r="F40" s="6">
        <f>INDEX([1]Pricelist!$H$7:$H$120,MATCH(A40,[1]Pricelist!$C$7:$C$120,0))</f>
        <v>3.54</v>
      </c>
      <c r="H40" s="2">
        <f t="shared" si="6"/>
        <v>0.17647058823529416</v>
      </c>
      <c r="I40" s="2">
        <f t="shared" si="7"/>
        <v>0.17647058823529416</v>
      </c>
      <c r="J40" s="2">
        <f t="shared" si="8"/>
        <v>0.17647058823529416</v>
      </c>
      <c r="K40" s="2">
        <f t="shared" si="9"/>
        <v>0.69491525423728806</v>
      </c>
      <c r="N40" s="9"/>
      <c r="O40" s="9"/>
    </row>
    <row r="41" spans="1:19" x14ac:dyDescent="0.25">
      <c r="A41" s="4" t="s">
        <v>69</v>
      </c>
      <c r="B41" s="6">
        <f>IFERROR(INDEX(Pricelist!H:H,MATCH(A41,Pricelist!C:C,0)),"-")</f>
        <v>7.37</v>
      </c>
      <c r="C41" s="6">
        <v>7</v>
      </c>
      <c r="D41" s="6">
        <v>7</v>
      </c>
      <c r="E41" s="6">
        <v>7</v>
      </c>
      <c r="F41" s="6">
        <f>INDEX([1]Pricelist!$H$7:$H$120,MATCH(A41,[1]Pricelist!$C$7:$C$120,0))</f>
        <v>4.5599999999999996</v>
      </c>
      <c r="H41" s="2">
        <f t="shared" si="6"/>
        <v>5.2857142857142936E-2</v>
      </c>
      <c r="I41" s="2">
        <f t="shared" si="7"/>
        <v>5.2857142857142936E-2</v>
      </c>
      <c r="J41" s="2">
        <f t="shared" si="8"/>
        <v>5.2857142857142936E-2</v>
      </c>
      <c r="K41" s="2">
        <f t="shared" si="9"/>
        <v>0.61622807017543879</v>
      </c>
      <c r="M41" s="69" t="s">
        <v>234</v>
      </c>
      <c r="N41" s="70">
        <f>SUM(N35:N39)</f>
        <v>1398.561076</v>
      </c>
      <c r="O41" s="70">
        <f>SUM(O35:O39)</f>
        <v>17.701410061520001</v>
      </c>
    </row>
    <row r="42" spans="1:19" x14ac:dyDescent="0.25">
      <c r="A42" s="4" t="s">
        <v>70</v>
      </c>
      <c r="B42" s="6">
        <f>IFERROR(INDEX(Pricelist!H:H,MATCH(A42,Pricelist!C:C,0)),"-")</f>
        <v>15.5</v>
      </c>
      <c r="C42" s="6">
        <v>14</v>
      </c>
      <c r="D42" s="6">
        <v>14</v>
      </c>
      <c r="E42" s="6">
        <v>14</v>
      </c>
      <c r="F42" s="6">
        <f>INDEX([1]Pricelist!$H$7:$H$120,MATCH(A42,[1]Pricelist!$C$7:$C$120,0))</f>
        <v>9.8000000000000007</v>
      </c>
      <c r="H42" s="2">
        <f t="shared" si="6"/>
        <v>0.10714285714285721</v>
      </c>
      <c r="I42" s="2">
        <f t="shared" si="7"/>
        <v>0.10714285714285721</v>
      </c>
      <c r="J42" s="2">
        <f t="shared" si="8"/>
        <v>0.10714285714285721</v>
      </c>
      <c r="K42" s="2">
        <f t="shared" si="9"/>
        <v>0.58163265306122436</v>
      </c>
      <c r="N42" s="9"/>
      <c r="O42" s="9"/>
    </row>
    <row r="43" spans="1:19" x14ac:dyDescent="0.25">
      <c r="A43" s="4" t="s">
        <v>71</v>
      </c>
      <c r="B43" s="6">
        <f>IFERROR(INDEX(Pricelist!H:H,MATCH(A43,Pricelist!C:C,0)),"-")</f>
        <v>30</v>
      </c>
      <c r="C43" s="6">
        <v>34.1</v>
      </c>
      <c r="D43" s="6">
        <v>34.1</v>
      </c>
      <c r="E43" s="6">
        <v>34.1</v>
      </c>
      <c r="F43" s="6">
        <f>INDEX([1]Pricelist!$H$7:$H$120,MATCH(A43,[1]Pricelist!$C$7:$C$120,0))</f>
        <v>28.4</v>
      </c>
      <c r="H43" s="2">
        <f t="shared" si="6"/>
        <v>-0.12023460410557185</v>
      </c>
      <c r="I43" s="2">
        <f t="shared" si="7"/>
        <v>-0.12023460410557185</v>
      </c>
      <c r="J43" s="2">
        <f t="shared" si="8"/>
        <v>-0.12023460410557185</v>
      </c>
      <c r="K43" s="2">
        <f t="shared" si="9"/>
        <v>5.6338028169014231E-2</v>
      </c>
      <c r="N43" s="9"/>
      <c r="O43" s="9"/>
    </row>
    <row r="44" spans="1:19" x14ac:dyDescent="0.25">
      <c r="A44" s="4" t="s">
        <v>72</v>
      </c>
      <c r="B44" s="6">
        <f>IFERROR(INDEX(Pricelist!H:H,MATCH(A44,Pricelist!C:C,0)),"-")</f>
        <v>2.54</v>
      </c>
      <c r="C44" s="6">
        <v>2.39</v>
      </c>
      <c r="D44" s="6">
        <v>2.39</v>
      </c>
      <c r="E44" s="6">
        <v>2.39</v>
      </c>
      <c r="F44" s="6">
        <f>INDEX([1]Pricelist!$H$7:$H$120,MATCH(A44,[1]Pricelist!$C$7:$C$120,0))</f>
        <v>0.28999999999999998</v>
      </c>
      <c r="H44" s="2">
        <f t="shared" si="6"/>
        <v>6.2761506276150625E-2</v>
      </c>
      <c r="I44" s="2">
        <f t="shared" si="7"/>
        <v>6.2761506276150625E-2</v>
      </c>
      <c r="J44" s="2">
        <f t="shared" si="8"/>
        <v>6.2761506276150625E-2</v>
      </c>
      <c r="K44" s="2">
        <f t="shared" si="9"/>
        <v>7.7586206896551726</v>
      </c>
    </row>
    <row r="45" spans="1:19" x14ac:dyDescent="0.25">
      <c r="A45" s="4" t="s">
        <v>378</v>
      </c>
      <c r="B45" s="6">
        <f>IFERROR(INDEX(Pricelist!H:H,MATCH(A45,Pricelist!C:C,0)),"-")</f>
        <v>350</v>
      </c>
      <c r="C45" s="6">
        <v>300</v>
      </c>
      <c r="D45" s="6">
        <v>300</v>
      </c>
      <c r="E45" s="6">
        <v>300</v>
      </c>
      <c r="F45" s="6">
        <f>INDEX([1]Pricelist!$H$7:$H$120,MATCH(A45,[1]Pricelist!$C$7:$C$120,0))</f>
        <v>139.69999999999999</v>
      </c>
      <c r="H45" s="2">
        <f t="shared" ref="H45" si="18">B45/C45-1</f>
        <v>0.16666666666666674</v>
      </c>
      <c r="I45" s="2">
        <f t="shared" ref="I45" si="19">B45/D45-1</f>
        <v>0.16666666666666674</v>
      </c>
      <c r="J45" s="2">
        <f>IFERROR(B45/E45-1,"")</f>
        <v>0.16666666666666674</v>
      </c>
      <c r="K45" s="2">
        <f t="shared" ref="K45" si="20">B45/F45-1</f>
        <v>1.5053686471009309</v>
      </c>
    </row>
    <row r="46" spans="1:19" x14ac:dyDescent="0.25">
      <c r="A46" s="4" t="s">
        <v>73</v>
      </c>
      <c r="B46" s="6">
        <f>IFERROR(INDEX(Pricelist!H:H,MATCH(A46,Pricelist!C:C,0)),"-")</f>
        <v>7.75</v>
      </c>
      <c r="C46" s="6">
        <v>7.6</v>
      </c>
      <c r="D46" s="6">
        <v>7.6</v>
      </c>
      <c r="E46" s="6">
        <v>7.6</v>
      </c>
      <c r="F46" s="6">
        <f>INDEX([1]Pricelist!$H$7:$H$120,MATCH(A46,[1]Pricelist!$C$7:$C$120,0))</f>
        <v>6.15</v>
      </c>
      <c r="H46" s="2">
        <f t="shared" si="6"/>
        <v>1.9736842105263275E-2</v>
      </c>
      <c r="I46" s="2">
        <f t="shared" si="7"/>
        <v>1.9736842105263275E-2</v>
      </c>
      <c r="J46" s="2">
        <f t="shared" si="8"/>
        <v>1.9736842105263275E-2</v>
      </c>
      <c r="K46" s="2">
        <f t="shared" si="9"/>
        <v>0.26016260162601612</v>
      </c>
    </row>
    <row r="47" spans="1:19" x14ac:dyDescent="0.25">
      <c r="A47" s="4" t="s">
        <v>75</v>
      </c>
      <c r="B47" s="6">
        <f>IFERROR(INDEX(Pricelist!H:H,MATCH(A47,Pricelist!C:C,0)),"-")</f>
        <v>3.22</v>
      </c>
      <c r="C47" s="6">
        <v>1.67</v>
      </c>
      <c r="D47" s="6">
        <v>1.67</v>
      </c>
      <c r="E47" s="6">
        <v>1.67</v>
      </c>
      <c r="F47" s="6">
        <f>INDEX([1]Pricelist!$H$7:$H$120,MATCH(A47,[1]Pricelist!$C$7:$C$120,0))</f>
        <v>0.81</v>
      </c>
      <c r="H47" s="2">
        <v>0</v>
      </c>
      <c r="I47" s="2">
        <v>0</v>
      </c>
      <c r="J47" s="2">
        <v>0</v>
      </c>
      <c r="K47" s="2">
        <v>0</v>
      </c>
    </row>
    <row r="48" spans="1:19" x14ac:dyDescent="0.25">
      <c r="A48" s="4" t="s">
        <v>76</v>
      </c>
      <c r="B48" s="6">
        <f>IFERROR(INDEX(Pricelist!H:H,MATCH(A48,Pricelist!C:C,0)),"-")</f>
        <v>34</v>
      </c>
      <c r="C48" s="6">
        <v>35</v>
      </c>
      <c r="D48" s="6">
        <v>35</v>
      </c>
      <c r="E48" s="6">
        <v>35</v>
      </c>
      <c r="F48" s="6">
        <f>INDEX([1]Pricelist!$H$7:$H$120,MATCH(A48,[1]Pricelist!$C$7:$C$120,0))</f>
        <v>23.4</v>
      </c>
      <c r="H48" s="2">
        <f t="shared" si="6"/>
        <v>-2.8571428571428581E-2</v>
      </c>
      <c r="I48" s="2">
        <f t="shared" si="7"/>
        <v>-2.8571428571428581E-2</v>
      </c>
      <c r="J48" s="2">
        <f t="shared" si="8"/>
        <v>-2.8571428571428581E-2</v>
      </c>
      <c r="K48" s="2">
        <f t="shared" si="9"/>
        <v>0.45299145299145316</v>
      </c>
    </row>
    <row r="49" spans="1:11" x14ac:dyDescent="0.25">
      <c r="A49" s="4" t="s">
        <v>77</v>
      </c>
      <c r="B49" s="6">
        <f>IFERROR(INDEX(Pricelist!H:H,MATCH(A49,Pricelist!C:C,0)),"-")</f>
        <v>0.25</v>
      </c>
      <c r="C49" s="6">
        <v>0.21</v>
      </c>
      <c r="D49" s="6">
        <v>0.21</v>
      </c>
      <c r="E49" s="6">
        <v>0.21</v>
      </c>
      <c r="F49" s="6">
        <f>INDEX([1]Pricelist!$H$7:$H$120,MATCH(A49,[1]Pricelist!$C$7:$C$120,0))</f>
        <v>0.2</v>
      </c>
      <c r="H49" s="2">
        <f t="shared" si="6"/>
        <v>0.19047619047619047</v>
      </c>
      <c r="I49" s="2">
        <f t="shared" si="7"/>
        <v>0.19047619047619047</v>
      </c>
      <c r="J49" s="2">
        <f t="shared" si="8"/>
        <v>0.19047619047619047</v>
      </c>
      <c r="K49" s="2">
        <f t="shared" si="9"/>
        <v>0.25</v>
      </c>
    </row>
    <row r="50" spans="1:11" x14ac:dyDescent="0.25">
      <c r="A50" s="4" t="s">
        <v>78</v>
      </c>
      <c r="B50" s="6">
        <f>IFERROR(INDEX(Pricelist!H:H,MATCH(A50,Pricelist!C:C,0)),"-")</f>
        <v>80</v>
      </c>
      <c r="C50" s="6">
        <v>80</v>
      </c>
      <c r="D50" s="6">
        <v>80</v>
      </c>
      <c r="E50" s="6">
        <v>80</v>
      </c>
      <c r="F50" s="6">
        <f>INDEX([1]Pricelist!$H$7:$H$120,MATCH(A50,[1]Pricelist!$C$7:$C$120,0))</f>
        <v>69.3</v>
      </c>
      <c r="H50" s="2">
        <f t="shared" si="6"/>
        <v>0</v>
      </c>
      <c r="I50" s="2">
        <f t="shared" si="7"/>
        <v>0</v>
      </c>
      <c r="J50" s="2">
        <f t="shared" si="8"/>
        <v>0</v>
      </c>
      <c r="K50" s="2">
        <f t="shared" si="9"/>
        <v>0.15440115440115454</v>
      </c>
    </row>
    <row r="51" spans="1:11" x14ac:dyDescent="0.25">
      <c r="A51" s="4" t="s">
        <v>79</v>
      </c>
      <c r="B51" s="6">
        <f>IFERROR(INDEX(Pricelist!H:H,MATCH(A51,Pricelist!C:C,0)),"-")</f>
        <v>3</v>
      </c>
      <c r="C51" s="6">
        <v>3.3</v>
      </c>
      <c r="D51" s="6">
        <v>3.3</v>
      </c>
      <c r="E51" s="6">
        <v>3.3</v>
      </c>
      <c r="F51" s="6">
        <f>INDEX([1]Pricelist!$H$7:$H$120,MATCH(A51,[1]Pricelist!$C$7:$C$120,0))</f>
        <v>2.33</v>
      </c>
      <c r="H51" s="2">
        <f t="shared" si="6"/>
        <v>-9.0909090909090828E-2</v>
      </c>
      <c r="I51" s="2">
        <f t="shared" si="7"/>
        <v>-9.0909090909090828E-2</v>
      </c>
      <c r="J51" s="2">
        <f t="shared" si="8"/>
        <v>-9.0909090909090828E-2</v>
      </c>
      <c r="K51" s="2">
        <f t="shared" si="9"/>
        <v>0.28755364806866957</v>
      </c>
    </row>
    <row r="52" spans="1:11" x14ac:dyDescent="0.25">
      <c r="A52" s="4" t="s">
        <v>80</v>
      </c>
      <c r="B52" s="6">
        <f>IFERROR(INDEX(Pricelist!H:H,MATCH(A52,Pricelist!C:C,0)),"-")</f>
        <v>2.56</v>
      </c>
      <c r="C52" s="6">
        <v>3.99</v>
      </c>
      <c r="D52" s="6">
        <v>3.99</v>
      </c>
      <c r="E52" s="6">
        <v>3.99</v>
      </c>
      <c r="F52" s="6">
        <f>INDEX([1]Pricelist!$H$7:$H$120,MATCH(A52,[1]Pricelist!$C$7:$C$120,0))</f>
        <v>0.96</v>
      </c>
      <c r="H52" s="2">
        <f t="shared" si="6"/>
        <v>-0.35839598997493738</v>
      </c>
      <c r="I52" s="2">
        <f t="shared" si="7"/>
        <v>-0.35839598997493738</v>
      </c>
      <c r="J52" s="2">
        <f t="shared" si="8"/>
        <v>-0.35839598997493738</v>
      </c>
      <c r="K52" s="2">
        <f t="shared" si="9"/>
        <v>1.666666666666667</v>
      </c>
    </row>
    <row r="53" spans="1:11" x14ac:dyDescent="0.25">
      <c r="A53" s="4" t="s">
        <v>81</v>
      </c>
      <c r="B53" s="6">
        <f>IFERROR(INDEX(Pricelist!H:H,MATCH(A53,Pricelist!C:C,0)),"-")</f>
        <v>8.8000000000000007</v>
      </c>
      <c r="C53" s="6">
        <v>9.1999999999999993</v>
      </c>
      <c r="D53" s="6">
        <v>9.1999999999999993</v>
      </c>
      <c r="E53" s="6">
        <v>9.1999999999999993</v>
      </c>
      <c r="F53" s="6">
        <f>INDEX([1]Pricelist!$H$7:$H$120,MATCH(A53,[1]Pricelist!$C$7:$C$120,0))</f>
        <v>7.4</v>
      </c>
      <c r="H53" s="2">
        <f>B53/C53-1</f>
        <v>-4.3478260869565077E-2</v>
      </c>
      <c r="I53" s="2">
        <f>B53/D53-1</f>
        <v>-4.3478260869565077E-2</v>
      </c>
      <c r="J53" s="2">
        <f>B53/E53-1</f>
        <v>-4.3478260869565077E-2</v>
      </c>
      <c r="K53" s="2">
        <f>B53/F53-1</f>
        <v>0.18918918918918926</v>
      </c>
    </row>
    <row r="54" spans="1:11" x14ac:dyDescent="0.25">
      <c r="A54" s="4" t="s">
        <v>82</v>
      </c>
      <c r="B54" s="6">
        <f>IFERROR(INDEX(Pricelist!H:H,MATCH(A54,Pricelist!C:C,0)),"-")</f>
        <v>4.5999999999999996</v>
      </c>
      <c r="C54" s="6">
        <v>5.2</v>
      </c>
      <c r="D54" s="6">
        <v>5.2</v>
      </c>
      <c r="E54" s="6">
        <v>5.2</v>
      </c>
      <c r="F54" s="6">
        <f>INDEX([1]Pricelist!$H$7:$H$120,MATCH(A54,[1]Pricelist!$C$7:$C$120,0))</f>
        <v>4.7</v>
      </c>
      <c r="H54" s="2">
        <f t="shared" si="6"/>
        <v>-0.11538461538461553</v>
      </c>
      <c r="I54" s="2">
        <f t="shared" si="7"/>
        <v>-0.11538461538461553</v>
      </c>
      <c r="J54" s="2">
        <f t="shared" si="8"/>
        <v>-0.11538461538461553</v>
      </c>
      <c r="K54" s="2">
        <f t="shared" si="9"/>
        <v>-2.1276595744680993E-2</v>
      </c>
    </row>
    <row r="55" spans="1:11" x14ac:dyDescent="0.25">
      <c r="A55" s="4" t="s">
        <v>83</v>
      </c>
      <c r="B55" s="6">
        <f>IFERROR(INDEX(Pricelist!H:H,MATCH(A55,Pricelist!C:C,0)),"-")</f>
        <v>1.9</v>
      </c>
      <c r="C55" s="6">
        <v>1.67</v>
      </c>
      <c r="D55" s="6">
        <v>1.67</v>
      </c>
      <c r="E55" s="6">
        <v>1.67</v>
      </c>
      <c r="F55" s="6">
        <f>INDEX([1]Pricelist!$H$7:$H$120,MATCH(A55,[1]Pricelist!$C$7:$C$120,0))</f>
        <v>0.88</v>
      </c>
      <c r="H55" s="2">
        <f t="shared" si="6"/>
        <v>0.13772455089820368</v>
      </c>
      <c r="I55" s="2">
        <f t="shared" si="7"/>
        <v>0.13772455089820368</v>
      </c>
      <c r="J55" s="2">
        <f t="shared" si="8"/>
        <v>0.13772455089820368</v>
      </c>
      <c r="K55" s="2">
        <f t="shared" si="9"/>
        <v>1.1590909090909092</v>
      </c>
    </row>
    <row r="56" spans="1:11" x14ac:dyDescent="0.25">
      <c r="A56" s="4" t="s">
        <v>84</v>
      </c>
      <c r="B56" s="6">
        <f>IFERROR(INDEX(Pricelist!H:H,MATCH(A56,Pricelist!C:C,0)),"-")</f>
        <v>0.9</v>
      </c>
      <c r="C56" s="6">
        <v>0.7</v>
      </c>
      <c r="D56" s="6">
        <v>0.7</v>
      </c>
      <c r="E56" s="6">
        <v>0.7</v>
      </c>
      <c r="F56" s="6">
        <f>INDEX([1]Pricelist!$H$7:$H$120,MATCH(A56,[1]Pricelist!$C$7:$C$120,0))</f>
        <v>0.28000000000000003</v>
      </c>
      <c r="H56" s="2">
        <f t="shared" si="6"/>
        <v>0.28571428571428581</v>
      </c>
      <c r="I56" s="2">
        <f t="shared" si="7"/>
        <v>0.28571428571428581</v>
      </c>
      <c r="J56" s="2">
        <f t="shared" si="8"/>
        <v>0.28571428571428581</v>
      </c>
      <c r="K56" s="2">
        <f t="shared" si="9"/>
        <v>2.214285714285714</v>
      </c>
    </row>
    <row r="57" spans="1:11" x14ac:dyDescent="0.25">
      <c r="A57" s="4" t="s">
        <v>85</v>
      </c>
      <c r="B57" s="6">
        <f>IFERROR(INDEX(Pricelist!H:H,MATCH(A57,Pricelist!C:C,0)),"-")</f>
        <v>29.5</v>
      </c>
      <c r="C57" s="6">
        <v>31</v>
      </c>
      <c r="D57" s="6">
        <v>31</v>
      </c>
      <c r="E57" s="6">
        <v>31</v>
      </c>
      <c r="F57" s="6">
        <f>INDEX([1]Pricelist!$H$7:$H$120,MATCH(A57,[1]Pricelist!$C$7:$C$120,0))</f>
        <v>24.5</v>
      </c>
      <c r="H57" s="2">
        <f t="shared" ref="H57:H100" si="21">B57/C57-1</f>
        <v>-4.8387096774193505E-2</v>
      </c>
      <c r="I57" s="2">
        <f t="shared" ref="I57:I100" si="22">B57/D57-1</f>
        <v>-4.8387096774193505E-2</v>
      </c>
      <c r="J57" s="2">
        <f t="shared" ref="J57:J100" si="23">B57/E57-1</f>
        <v>-4.8387096774193505E-2</v>
      </c>
      <c r="K57" s="2">
        <f t="shared" ref="K57:K100" si="24">B57/F57-1</f>
        <v>0.20408163265306123</v>
      </c>
    </row>
    <row r="58" spans="1:11" x14ac:dyDescent="0.25">
      <c r="A58" s="4" t="s">
        <v>86</v>
      </c>
      <c r="B58" s="6">
        <f>IFERROR(INDEX(Pricelist!H:H,MATCH(A58,Pricelist!C:C,0)),"-")</f>
        <v>1.99</v>
      </c>
      <c r="C58" s="6">
        <v>1.04</v>
      </c>
      <c r="D58" s="6">
        <v>1.04</v>
      </c>
      <c r="E58" s="6">
        <v>1.04</v>
      </c>
      <c r="F58" s="6">
        <f>INDEX([1]Pricelist!$H$7:$H$120,MATCH(A58,[1]Pricelist!$C$7:$C$120,0))</f>
        <v>0.73</v>
      </c>
      <c r="H58" s="2">
        <f t="shared" si="21"/>
        <v>0.91346153846153832</v>
      </c>
      <c r="I58" s="2">
        <f t="shared" si="22"/>
        <v>0.91346153846153832</v>
      </c>
      <c r="J58" s="2">
        <f t="shared" si="23"/>
        <v>0.91346153846153832</v>
      </c>
      <c r="K58" s="2">
        <f t="shared" si="24"/>
        <v>1.7260273972602742</v>
      </c>
    </row>
    <row r="59" spans="1:11" x14ac:dyDescent="0.25">
      <c r="A59" s="4" t="s">
        <v>87</v>
      </c>
      <c r="B59" s="6">
        <f>IFERROR(INDEX(Pricelist!H:H,MATCH(A59,Pricelist!C:C,0)),"-")</f>
        <v>1.73</v>
      </c>
      <c r="C59" s="6">
        <v>2.6</v>
      </c>
      <c r="D59" s="6">
        <v>2.6</v>
      </c>
      <c r="E59" s="6">
        <v>2.6</v>
      </c>
      <c r="F59" s="6">
        <f>INDEX([1]Pricelist!$H$7:$H$120,MATCH(A59,[1]Pricelist!$C$7:$C$120,0))</f>
        <v>0.84</v>
      </c>
      <c r="H59" s="2">
        <f t="shared" si="21"/>
        <v>-0.33461538461538465</v>
      </c>
      <c r="I59" s="2">
        <f t="shared" si="22"/>
        <v>-0.33461538461538465</v>
      </c>
      <c r="J59" s="2">
        <f t="shared" si="23"/>
        <v>-0.33461538461538465</v>
      </c>
      <c r="K59" s="2">
        <f t="shared" si="24"/>
        <v>1.0595238095238098</v>
      </c>
    </row>
    <row r="60" spans="1:11" x14ac:dyDescent="0.25">
      <c r="A60" s="4" t="s">
        <v>88</v>
      </c>
      <c r="B60" s="6">
        <f>IFERROR(INDEX(Pricelist!H:H,MATCH(A60,Pricelist!C:C,0)),"-")</f>
        <v>3.85</v>
      </c>
      <c r="C60" s="6">
        <v>3.21</v>
      </c>
      <c r="D60" s="6">
        <v>3.21</v>
      </c>
      <c r="E60" s="6">
        <v>3.21</v>
      </c>
      <c r="F60" s="6">
        <f>INDEX([1]Pricelist!$H$7:$H$120,MATCH(A60,[1]Pricelist!$C$7:$C$120,0))</f>
        <v>2.2000000000000002</v>
      </c>
      <c r="H60" s="2">
        <f t="shared" si="21"/>
        <v>0.19937694704049846</v>
      </c>
      <c r="I60" s="2">
        <f t="shared" si="22"/>
        <v>0.19937694704049846</v>
      </c>
      <c r="J60" s="2">
        <f t="shared" si="23"/>
        <v>0.19937694704049846</v>
      </c>
      <c r="K60" s="2">
        <f t="shared" si="24"/>
        <v>0.75</v>
      </c>
    </row>
    <row r="61" spans="1:11" x14ac:dyDescent="0.25">
      <c r="A61" s="4" t="s">
        <v>89</v>
      </c>
      <c r="B61" s="6">
        <f>IFERROR(INDEX(Pricelist!H:H,MATCH(A61,Pricelist!C:C,0)),"-")</f>
        <v>0.77</v>
      </c>
      <c r="C61" s="6">
        <v>0.7</v>
      </c>
      <c r="D61" s="6">
        <v>0.7</v>
      </c>
      <c r="E61" s="6">
        <v>0.7</v>
      </c>
      <c r="F61" s="6">
        <f>INDEX([1]Pricelist!$H$7:$H$120,MATCH(A61,[1]Pricelist!$C$7:$C$120,0))</f>
        <v>0.4</v>
      </c>
      <c r="H61" s="2">
        <f t="shared" si="21"/>
        <v>0.10000000000000009</v>
      </c>
      <c r="I61" s="2">
        <f t="shared" si="22"/>
        <v>0.10000000000000009</v>
      </c>
      <c r="J61" s="2">
        <f t="shared" si="23"/>
        <v>0.10000000000000009</v>
      </c>
      <c r="K61" s="2">
        <f t="shared" si="24"/>
        <v>0.92500000000000004</v>
      </c>
    </row>
    <row r="62" spans="1:11" x14ac:dyDescent="0.25">
      <c r="A62" s="4" t="s">
        <v>90</v>
      </c>
      <c r="B62" s="6">
        <f>IFERROR(INDEX(Pricelist!H:H,MATCH(A62,Pricelist!C:C,0)),"-")</f>
        <v>1.68</v>
      </c>
      <c r="C62" s="6">
        <v>2</v>
      </c>
      <c r="D62" s="6">
        <v>2</v>
      </c>
      <c r="E62" s="6">
        <v>2</v>
      </c>
      <c r="F62" s="6">
        <f>INDEX([1]Pricelist!$H$7:$H$120,MATCH(A62,[1]Pricelist!$C$7:$C$120,0))</f>
        <v>1.0900000000000001</v>
      </c>
      <c r="H62" s="2">
        <f t="shared" si="21"/>
        <v>-0.16000000000000003</v>
      </c>
      <c r="I62" s="2">
        <f t="shared" si="22"/>
        <v>-0.16000000000000003</v>
      </c>
      <c r="J62" s="2">
        <f t="shared" si="23"/>
        <v>-0.16000000000000003</v>
      </c>
      <c r="K62" s="2">
        <f t="shared" si="24"/>
        <v>0.54128440366972463</v>
      </c>
    </row>
    <row r="63" spans="1:11" x14ac:dyDescent="0.25">
      <c r="A63" s="4" t="s">
        <v>91</v>
      </c>
      <c r="B63" s="6">
        <f>IFERROR(INDEX(Pricelist!H:H,MATCH(A63,Pricelist!C:C,0)),"-")</f>
        <v>3.27</v>
      </c>
      <c r="C63" s="6">
        <v>3.95</v>
      </c>
      <c r="D63" s="6">
        <v>3.95</v>
      </c>
      <c r="E63" s="6">
        <v>3.95</v>
      </c>
      <c r="F63" s="6">
        <f>INDEX([1]Pricelist!$H$7:$H$120,MATCH(A63,[1]Pricelist!$C$7:$C$120,0))</f>
        <v>1.99</v>
      </c>
      <c r="H63" s="2">
        <f t="shared" si="21"/>
        <v>-0.17215189873417724</v>
      </c>
      <c r="I63" s="2">
        <f t="shared" si="22"/>
        <v>-0.17215189873417724</v>
      </c>
      <c r="J63" s="2">
        <f t="shared" si="23"/>
        <v>-0.17215189873417724</v>
      </c>
      <c r="K63" s="2">
        <f t="shared" si="24"/>
        <v>0.64321608040201017</v>
      </c>
    </row>
    <row r="64" spans="1:11" x14ac:dyDescent="0.25">
      <c r="A64" s="4" t="s">
        <v>92</v>
      </c>
      <c r="B64" s="6">
        <f>IFERROR(INDEX(Pricelist!H:H,MATCH(A64,Pricelist!C:C,0)),"-")</f>
        <v>5</v>
      </c>
      <c r="C64" s="6">
        <v>5.28</v>
      </c>
      <c r="D64" s="6">
        <v>5.28</v>
      </c>
      <c r="E64" s="6">
        <v>5.28</v>
      </c>
      <c r="F64" s="6">
        <f>INDEX([1]Pricelist!$H$7:$H$120,MATCH(A64,[1]Pricelist!$C$7:$C$120,0))</f>
        <v>4.3</v>
      </c>
      <c r="H64" s="2">
        <f t="shared" si="21"/>
        <v>-5.3030303030303094E-2</v>
      </c>
      <c r="I64" s="2">
        <f t="shared" si="22"/>
        <v>-5.3030303030303094E-2</v>
      </c>
      <c r="J64" s="2">
        <f t="shared" si="23"/>
        <v>-5.3030303030303094E-2</v>
      </c>
      <c r="K64" s="2">
        <f t="shared" si="24"/>
        <v>0.16279069767441867</v>
      </c>
    </row>
    <row r="65" spans="1:11" x14ac:dyDescent="0.25">
      <c r="A65" s="4" t="s">
        <v>93</v>
      </c>
      <c r="B65" s="6">
        <f>IFERROR(INDEX(Pricelist!H:H,MATCH(A65,Pricelist!C:C,0)),"-")</f>
        <v>0.49</v>
      </c>
      <c r="C65" s="6">
        <v>0.53</v>
      </c>
      <c r="D65" s="6">
        <v>0.53</v>
      </c>
      <c r="E65" s="6">
        <v>0.53</v>
      </c>
      <c r="F65" s="6">
        <f>INDEX([1]Pricelist!$H$7:$H$120,MATCH(A65,[1]Pricelist!$C$7:$C$120,0))</f>
        <v>0.28999999999999998</v>
      </c>
      <c r="H65" s="2">
        <f t="shared" si="21"/>
        <v>-7.5471698113207641E-2</v>
      </c>
      <c r="I65" s="2">
        <f t="shared" si="22"/>
        <v>-7.5471698113207641E-2</v>
      </c>
      <c r="J65" s="2">
        <f t="shared" si="23"/>
        <v>-7.5471698113207641E-2</v>
      </c>
      <c r="K65" s="2">
        <f t="shared" si="24"/>
        <v>0.68965517241379315</v>
      </c>
    </row>
    <row r="66" spans="1:11" x14ac:dyDescent="0.25">
      <c r="A66" s="4" t="s">
        <v>94</v>
      </c>
      <c r="B66" s="6">
        <f>IFERROR(INDEX(Pricelist!H:H,MATCH(A66,Pricelist!C:C,0)),"-")</f>
        <v>2.95</v>
      </c>
      <c r="C66" s="6">
        <v>2.4</v>
      </c>
      <c r="D66" s="6">
        <v>2.4</v>
      </c>
      <c r="E66" s="6">
        <v>2.4</v>
      </c>
      <c r="F66" s="6">
        <f>INDEX([1]Pricelist!$H$7:$H$120,MATCH(A66,[1]Pricelist!$C$7:$C$120,0))</f>
        <v>2.27</v>
      </c>
      <c r="H66" s="2">
        <f t="shared" si="21"/>
        <v>0.22916666666666674</v>
      </c>
      <c r="I66" s="2">
        <f t="shared" si="22"/>
        <v>0.22916666666666674</v>
      </c>
      <c r="J66" s="2">
        <f t="shared" si="23"/>
        <v>0.22916666666666674</v>
      </c>
      <c r="K66" s="2">
        <f t="shared" si="24"/>
        <v>0.29955947136563887</v>
      </c>
    </row>
    <row r="67" spans="1:11" x14ac:dyDescent="0.25">
      <c r="A67" s="4" t="s">
        <v>95</v>
      </c>
      <c r="B67" s="6">
        <f>IFERROR(INDEX(Pricelist!H:H,MATCH(A67,Pricelist!C:C,0)),"-")</f>
        <v>109.45</v>
      </c>
      <c r="C67" s="6">
        <v>79</v>
      </c>
      <c r="D67" s="6">
        <v>79</v>
      </c>
      <c r="E67" s="6">
        <v>79</v>
      </c>
      <c r="F67" s="6">
        <f>INDEX([1]Pricelist!$H$7:$H$120,MATCH(A67,[1]Pricelist!$C$7:$C$120,0))</f>
        <v>14.1</v>
      </c>
      <c r="H67" s="2">
        <f t="shared" si="21"/>
        <v>0.3854430379746836</v>
      </c>
      <c r="I67" s="2">
        <f t="shared" si="22"/>
        <v>0.3854430379746836</v>
      </c>
      <c r="J67" s="2">
        <f t="shared" si="23"/>
        <v>0.3854430379746836</v>
      </c>
      <c r="K67" s="2">
        <f t="shared" si="24"/>
        <v>6.7624113475177312</v>
      </c>
    </row>
    <row r="68" spans="1:11" x14ac:dyDescent="0.25">
      <c r="A68" s="4" t="s">
        <v>96</v>
      </c>
      <c r="B68" s="6">
        <f>IFERROR(INDEX(Pricelist!H:H,MATCH(A68,Pricelist!C:C,0)),"-")</f>
        <v>265.10000000000002</v>
      </c>
      <c r="C68" s="6">
        <v>273.39999999999998</v>
      </c>
      <c r="D68" s="6">
        <v>273.39999999999998</v>
      </c>
      <c r="E68" s="6">
        <v>273.39999999999998</v>
      </c>
      <c r="F68" s="6">
        <f>INDEX([1]Pricelist!$H$7:$H$120,MATCH(A68,[1]Pricelist!$C$7:$C$120,0))</f>
        <v>215</v>
      </c>
      <c r="H68" s="2">
        <f t="shared" si="21"/>
        <v>-3.0358449158741641E-2</v>
      </c>
      <c r="I68" s="2">
        <f t="shared" si="22"/>
        <v>-3.0358449158741641E-2</v>
      </c>
      <c r="J68" s="2">
        <f t="shared" si="23"/>
        <v>-3.0358449158741641E-2</v>
      </c>
      <c r="K68" s="2">
        <f t="shared" si="24"/>
        <v>0.23302325581395356</v>
      </c>
    </row>
    <row r="69" spans="1:11" x14ac:dyDescent="0.25">
      <c r="A69" s="4" t="s">
        <v>97</v>
      </c>
      <c r="B69" s="6">
        <f>IFERROR(INDEX(Pricelist!H:H,MATCH(A69,Pricelist!C:C,0)),"-")</f>
        <v>17</v>
      </c>
      <c r="C69" s="6">
        <v>18.25</v>
      </c>
      <c r="D69" s="6">
        <v>18.25</v>
      </c>
      <c r="E69" s="6">
        <v>18.25</v>
      </c>
      <c r="F69" s="6">
        <f>INDEX([1]Pricelist!$H$7:$H$120,MATCH(A69,[1]Pricelist!$C$7:$C$120,0))</f>
        <v>6.3</v>
      </c>
      <c r="H69" s="2">
        <f t="shared" si="21"/>
        <v>-6.8493150684931559E-2</v>
      </c>
      <c r="I69" s="2">
        <f t="shared" si="22"/>
        <v>-6.8493150684931559E-2</v>
      </c>
      <c r="J69" s="2">
        <f t="shared" si="23"/>
        <v>-6.8493150684931559E-2</v>
      </c>
      <c r="K69" s="2">
        <f t="shared" si="24"/>
        <v>1.6984126984126986</v>
      </c>
    </row>
    <row r="70" spans="1:11" x14ac:dyDescent="0.25">
      <c r="A70" s="4" t="s">
        <v>98</v>
      </c>
      <c r="B70" s="6">
        <f>IFERROR(INDEX(Pricelist!H:H,MATCH(A70,Pricelist!C:C,0)),"-")</f>
        <v>27</v>
      </c>
      <c r="C70" s="6">
        <v>18.7</v>
      </c>
      <c r="D70" s="6">
        <v>18.7</v>
      </c>
      <c r="E70" s="6">
        <v>18.7</v>
      </c>
      <c r="F70" s="6">
        <f>INDEX([1]Pricelist!$H$7:$H$120,MATCH(A70,[1]Pricelist!$C$7:$C$120,0))</f>
        <v>11.1</v>
      </c>
      <c r="H70" s="2">
        <f t="shared" si="21"/>
        <v>0.44385026737967914</v>
      </c>
      <c r="I70" s="2">
        <f t="shared" si="22"/>
        <v>0.44385026737967914</v>
      </c>
      <c r="J70" s="2">
        <f t="shared" si="23"/>
        <v>0.44385026737967914</v>
      </c>
      <c r="K70" s="2">
        <f t="shared" si="24"/>
        <v>1.4324324324324325</v>
      </c>
    </row>
    <row r="71" spans="1:11" x14ac:dyDescent="0.25">
      <c r="A71" s="4" t="s">
        <v>99</v>
      </c>
      <c r="B71" s="6">
        <f>IFERROR(INDEX(Pricelist!H:H,MATCH(A71,Pricelist!C:C,0)),"-")</f>
        <v>37</v>
      </c>
      <c r="C71" s="6">
        <v>45</v>
      </c>
      <c r="D71" s="6">
        <v>45</v>
      </c>
      <c r="E71" s="6">
        <v>45</v>
      </c>
      <c r="F71" s="6">
        <f>INDEX([1]Pricelist!$H$7:$H$120,MATCH(A71,[1]Pricelist!$C$7:$C$120,0))</f>
        <v>41</v>
      </c>
      <c r="H71" s="2">
        <f t="shared" si="21"/>
        <v>-0.17777777777777781</v>
      </c>
      <c r="I71" s="2">
        <f t="shared" si="22"/>
        <v>-0.17777777777777781</v>
      </c>
      <c r="J71" s="2">
        <f t="shared" si="23"/>
        <v>-0.17777777777777781</v>
      </c>
      <c r="K71" s="2">
        <f t="shared" si="24"/>
        <v>-9.7560975609756073E-2</v>
      </c>
    </row>
    <row r="72" spans="1:11" x14ac:dyDescent="0.25">
      <c r="A72" s="4" t="s">
        <v>100</v>
      </c>
      <c r="B72" s="6">
        <f>IFERROR(INDEX(Pricelist!H:H,MATCH(A72,Pricelist!C:C,0)),"-")</f>
        <v>3.6</v>
      </c>
      <c r="C72" s="6">
        <v>3.03</v>
      </c>
      <c r="D72" s="6">
        <v>3.03</v>
      </c>
      <c r="E72" s="6">
        <v>3.03</v>
      </c>
      <c r="F72" s="6">
        <f>INDEX([1]Pricelist!$H$7:$H$120,MATCH(A72,[1]Pricelist!$C$7:$C$120,0))</f>
        <v>3.6</v>
      </c>
      <c r="H72" s="2">
        <f t="shared" si="21"/>
        <v>0.18811881188118829</v>
      </c>
      <c r="I72" s="2">
        <f t="shared" si="22"/>
        <v>0.18811881188118829</v>
      </c>
      <c r="J72" s="2">
        <f t="shared" si="23"/>
        <v>0.18811881188118829</v>
      </c>
      <c r="K72" s="2">
        <f t="shared" si="24"/>
        <v>0</v>
      </c>
    </row>
    <row r="73" spans="1:11" x14ac:dyDescent="0.25">
      <c r="A73" s="4" t="s">
        <v>101</v>
      </c>
      <c r="B73" s="6">
        <f>IFERROR(INDEX(Pricelist!H:H,MATCH(A73,Pricelist!C:C,0)),"-")</f>
        <v>1.65</v>
      </c>
      <c r="C73" s="6">
        <v>1.82</v>
      </c>
      <c r="D73" s="6">
        <v>1.82</v>
      </c>
      <c r="E73" s="6">
        <v>1.82</v>
      </c>
      <c r="F73" s="6">
        <f>INDEX([1]Pricelist!$H$7:$H$120,MATCH(A73,[1]Pricelist!$C$7:$C$120,0))</f>
        <v>1.43</v>
      </c>
      <c r="H73" s="2">
        <f t="shared" si="21"/>
        <v>-9.3406593406593519E-2</v>
      </c>
      <c r="I73" s="2">
        <f t="shared" si="22"/>
        <v>-9.3406593406593519E-2</v>
      </c>
      <c r="J73" s="2">
        <f t="shared" si="23"/>
        <v>-9.3406593406593519E-2</v>
      </c>
      <c r="K73" s="2">
        <f t="shared" si="24"/>
        <v>0.15384615384615374</v>
      </c>
    </row>
    <row r="74" spans="1:11" x14ac:dyDescent="0.25">
      <c r="A74" s="4" t="s">
        <v>102</v>
      </c>
      <c r="B74" s="6">
        <f>IFERROR(INDEX(Pricelist!H:H,MATCH(A74,Pricelist!C:C,0)),"-")</f>
        <v>5.4</v>
      </c>
      <c r="C74" s="6">
        <v>6.4</v>
      </c>
      <c r="D74" s="6">
        <v>6.4</v>
      </c>
      <c r="E74" s="6">
        <v>6.4</v>
      </c>
      <c r="F74" s="6">
        <f>INDEX([1]Pricelist!$H$7:$H$120,MATCH(A74,[1]Pricelist!$C$7:$C$120,0))</f>
        <v>4.5</v>
      </c>
      <c r="H74" s="2">
        <f t="shared" si="21"/>
        <v>-0.15625</v>
      </c>
      <c r="I74" s="2">
        <f t="shared" si="22"/>
        <v>-0.15625</v>
      </c>
      <c r="J74" s="2">
        <f t="shared" si="23"/>
        <v>-0.15625</v>
      </c>
      <c r="K74" s="2">
        <f t="shared" si="24"/>
        <v>0.20000000000000018</v>
      </c>
    </row>
    <row r="75" spans="1:11" x14ac:dyDescent="0.25">
      <c r="A75" s="4" t="s">
        <v>103</v>
      </c>
      <c r="B75" s="6">
        <f>IFERROR(INDEX(Pricelist!H:H,MATCH(A75,Pricelist!C:C,0)),"-")</f>
        <v>1175</v>
      </c>
      <c r="C75" s="6">
        <v>1250</v>
      </c>
      <c r="D75" s="6">
        <v>1250</v>
      </c>
      <c r="E75" s="6">
        <v>1250</v>
      </c>
      <c r="F75" s="6">
        <f>INDEX([1]Pricelist!$H$7:$H$120,MATCH(A75,[1]Pricelist!$C$7:$C$120,0))</f>
        <v>1100</v>
      </c>
      <c r="H75" s="2">
        <f t="shared" si="21"/>
        <v>-6.0000000000000053E-2</v>
      </c>
      <c r="I75" s="2">
        <f t="shared" si="22"/>
        <v>-6.0000000000000053E-2</v>
      </c>
      <c r="J75" s="2">
        <f t="shared" si="23"/>
        <v>-6.0000000000000053E-2</v>
      </c>
      <c r="K75" s="2">
        <f t="shared" si="24"/>
        <v>6.8181818181818121E-2</v>
      </c>
    </row>
    <row r="76" spans="1:11" x14ac:dyDescent="0.25">
      <c r="A76" s="4" t="s">
        <v>104</v>
      </c>
      <c r="B76" s="6">
        <f>IFERROR(INDEX(Pricelist!H:H,MATCH(A76,Pricelist!C:C,0)),"-")</f>
        <v>25</v>
      </c>
      <c r="C76" s="6">
        <v>29.3</v>
      </c>
      <c r="D76" s="6">
        <v>29.3</v>
      </c>
      <c r="E76" s="6">
        <v>29.3</v>
      </c>
      <c r="F76" s="6">
        <f>INDEX([1]Pricelist!$H$7:$H$120,MATCH(A76,[1]Pricelist!$C$7:$C$120,0))</f>
        <v>25.05</v>
      </c>
      <c r="H76" s="2">
        <f>B76/C76-1</f>
        <v>-0.14675767918088745</v>
      </c>
      <c r="I76" s="2">
        <f>B76/D76-1</f>
        <v>-0.14675767918088745</v>
      </c>
      <c r="J76" s="2">
        <f>B76/E76-1</f>
        <v>-0.14675767918088745</v>
      </c>
      <c r="K76" s="2">
        <f>B76/F76-1</f>
        <v>-1.9960079840319889E-3</v>
      </c>
    </row>
    <row r="77" spans="1:11" x14ac:dyDescent="0.25">
      <c r="A77" s="4" t="s">
        <v>105</v>
      </c>
      <c r="B77" s="6">
        <f>IFERROR(INDEX(Pricelist!H:H,MATCH(A77,Pricelist!C:C,0)),"-")</f>
        <v>0.2</v>
      </c>
      <c r="C77" s="6">
        <v>0.2</v>
      </c>
      <c r="D77" s="6">
        <v>0.2</v>
      </c>
      <c r="E77" s="6">
        <v>0.2</v>
      </c>
      <c r="F77" s="6">
        <f>INDEX([1]Pricelist!$H$7:$H$120,MATCH(A77,[1]Pricelist!$C$7:$C$120,0))</f>
        <v>0.2</v>
      </c>
      <c r="H77" s="2">
        <f t="shared" si="21"/>
        <v>0</v>
      </c>
      <c r="I77" s="2">
        <f t="shared" si="22"/>
        <v>0</v>
      </c>
      <c r="J77" s="2">
        <f t="shared" si="23"/>
        <v>0</v>
      </c>
      <c r="K77" s="2">
        <f t="shared" si="24"/>
        <v>0</v>
      </c>
    </row>
    <row r="78" spans="1:11" x14ac:dyDescent="0.25">
      <c r="A78" s="4" t="s">
        <v>106</v>
      </c>
      <c r="B78" s="6">
        <f>IFERROR(INDEX(Pricelist!H:H,MATCH(A78,Pricelist!C:C,0)),"-")</f>
        <v>12.45</v>
      </c>
      <c r="C78" s="6">
        <v>13.2</v>
      </c>
      <c r="D78" s="6">
        <v>13.2</v>
      </c>
      <c r="E78" s="6">
        <v>13.2</v>
      </c>
      <c r="F78" s="6">
        <f>INDEX([1]Pricelist!$H$7:$H$120,MATCH(A78,[1]Pricelist!$C$7:$C$120,0))</f>
        <v>6.15</v>
      </c>
      <c r="H78" s="2">
        <f t="shared" si="21"/>
        <v>-5.6818181818181768E-2</v>
      </c>
      <c r="I78" s="2">
        <f t="shared" si="22"/>
        <v>-5.6818181818181768E-2</v>
      </c>
      <c r="J78" s="2">
        <f t="shared" si="23"/>
        <v>-5.6818181818181768E-2</v>
      </c>
      <c r="K78" s="2">
        <f t="shared" si="24"/>
        <v>1.0243902439024386</v>
      </c>
    </row>
    <row r="79" spans="1:11" x14ac:dyDescent="0.25">
      <c r="A79" s="4" t="s">
        <v>107</v>
      </c>
      <c r="B79" s="6">
        <f>IFERROR(INDEX(Pricelist!H:H,MATCH(A79,Pricelist!C:C,0)),"-")</f>
        <v>1.7</v>
      </c>
      <c r="C79" s="6">
        <v>1.98</v>
      </c>
      <c r="D79" s="6">
        <v>1.98</v>
      </c>
      <c r="E79" s="6">
        <v>1.98</v>
      </c>
      <c r="F79" s="6">
        <f>INDEX([1]Pricelist!$H$7:$H$120,MATCH(A79,[1]Pricelist!$C$7:$C$120,0))</f>
        <v>1.69</v>
      </c>
      <c r="H79" s="2">
        <f t="shared" si="21"/>
        <v>-0.14141414141414144</v>
      </c>
      <c r="I79" s="2">
        <f t="shared" si="22"/>
        <v>-0.14141414141414144</v>
      </c>
      <c r="J79" s="2">
        <f t="shared" si="23"/>
        <v>-0.14141414141414144</v>
      </c>
      <c r="K79" s="2">
        <f t="shared" si="24"/>
        <v>5.9171597633136397E-3</v>
      </c>
    </row>
    <row r="80" spans="1:11" x14ac:dyDescent="0.25">
      <c r="A80" s="4" t="s">
        <v>108</v>
      </c>
      <c r="B80" s="6">
        <f>IFERROR(INDEX(Pricelist!H:H,MATCH(A80,Pricelist!C:C,0)),"-")</f>
        <v>5.49</v>
      </c>
      <c r="C80" s="6">
        <v>5.75</v>
      </c>
      <c r="D80" s="6">
        <v>5.75</v>
      </c>
      <c r="E80" s="6">
        <v>5.75</v>
      </c>
      <c r="F80" s="6">
        <f>INDEX([1]Pricelist!$H$7:$H$120,MATCH(A80,[1]Pricelist!$C$7:$C$120,0))</f>
        <v>3.99</v>
      </c>
      <c r="H80" s="2">
        <f t="shared" si="21"/>
        <v>-4.5217391304347765E-2</v>
      </c>
      <c r="I80" s="2">
        <f t="shared" si="22"/>
        <v>-4.5217391304347765E-2</v>
      </c>
      <c r="J80" s="2">
        <f t="shared" si="23"/>
        <v>-4.5217391304347765E-2</v>
      </c>
      <c r="K80" s="2">
        <f t="shared" si="24"/>
        <v>0.37593984962406024</v>
      </c>
    </row>
    <row r="81" spans="1:11" x14ac:dyDescent="0.25">
      <c r="A81" s="4" t="s">
        <v>109</v>
      </c>
      <c r="B81" s="6">
        <f>IFERROR(INDEX(Pricelist!H:H,MATCH(A81,Pricelist!C:C,0)),"-")</f>
        <v>250.3</v>
      </c>
      <c r="C81" s="6">
        <v>235</v>
      </c>
      <c r="D81" s="6">
        <v>235</v>
      </c>
      <c r="E81" s="6">
        <v>235</v>
      </c>
      <c r="F81" s="6">
        <f>INDEX([1]Pricelist!$H$7:$H$120,MATCH(A81,[1]Pricelist!$C$7:$C$120,0))</f>
        <v>165</v>
      </c>
      <c r="H81" s="2">
        <f t="shared" si="21"/>
        <v>6.5106382978723509E-2</v>
      </c>
      <c r="I81" s="2">
        <f t="shared" si="22"/>
        <v>6.5106382978723509E-2</v>
      </c>
      <c r="J81" s="2">
        <f t="shared" si="23"/>
        <v>6.5106382978723509E-2</v>
      </c>
      <c r="K81" s="2">
        <f t="shared" si="24"/>
        <v>0.51696969696969708</v>
      </c>
    </row>
    <row r="82" spans="1:11" x14ac:dyDescent="0.25">
      <c r="A82" s="4" t="s">
        <v>110</v>
      </c>
      <c r="B82" s="6">
        <f>IFERROR(INDEX(Pricelist!H:H,MATCH(A82,Pricelist!C:C,0)),"-")</f>
        <v>0.45</v>
      </c>
      <c r="C82" s="6">
        <v>0.36</v>
      </c>
      <c r="D82" s="6">
        <v>0.36</v>
      </c>
      <c r="E82" s="6">
        <v>0.36</v>
      </c>
      <c r="F82" s="6">
        <f>INDEX([1]Pricelist!$H$7:$H$120,MATCH(A82,[1]Pricelist!$C$7:$C$120,0))</f>
        <v>0.2</v>
      </c>
      <c r="H82" s="2">
        <f t="shared" si="21"/>
        <v>0.25</v>
      </c>
      <c r="I82" s="2">
        <f t="shared" si="22"/>
        <v>0.25</v>
      </c>
      <c r="J82" s="2">
        <f t="shared" si="23"/>
        <v>0.25</v>
      </c>
      <c r="K82" s="2">
        <f t="shared" si="24"/>
        <v>1.25</v>
      </c>
    </row>
    <row r="83" spans="1:11" x14ac:dyDescent="0.25">
      <c r="A83" s="4" t="s">
        <v>111</v>
      </c>
      <c r="B83" s="6">
        <f>IFERROR(INDEX(Pricelist!H:H,MATCH(A83,Pricelist!C:C,0)),"-")</f>
        <v>1.83</v>
      </c>
      <c r="C83" s="6">
        <v>1.8</v>
      </c>
      <c r="D83" s="6">
        <v>1.8</v>
      </c>
      <c r="E83" s="6">
        <v>1.8</v>
      </c>
      <c r="F83" s="6">
        <f>INDEX([1]Pricelist!$H$7:$H$120,MATCH(A83,[1]Pricelist!$C$7:$C$120,0))</f>
        <v>2.1</v>
      </c>
      <c r="H83" s="2">
        <f t="shared" si="21"/>
        <v>1.6666666666666607E-2</v>
      </c>
      <c r="I83" s="2">
        <f t="shared" si="22"/>
        <v>1.6666666666666607E-2</v>
      </c>
      <c r="J83" s="2">
        <f t="shared" si="23"/>
        <v>1.6666666666666607E-2</v>
      </c>
      <c r="K83" s="2">
        <f t="shared" si="24"/>
        <v>-0.12857142857142856</v>
      </c>
    </row>
    <row r="84" spans="1:11" x14ac:dyDescent="0.25">
      <c r="A84" s="4" t="s">
        <v>112</v>
      </c>
      <c r="B84" s="6">
        <f>IFERROR(INDEX(Pricelist!H:H,MATCH(A84,Pricelist!C:C,0)),"-")</f>
        <v>220</v>
      </c>
      <c r="C84" s="6">
        <v>178</v>
      </c>
      <c r="D84" s="6">
        <v>178</v>
      </c>
      <c r="E84" s="6">
        <v>178</v>
      </c>
      <c r="F84" s="6">
        <f>INDEX([1]Pricelist!$H$7:$H$120,MATCH(A84,[1]Pricelist!$C$7:$C$120,0))</f>
        <v>125</v>
      </c>
      <c r="H84" s="2">
        <f t="shared" si="21"/>
        <v>0.23595505617977519</v>
      </c>
      <c r="I84" s="2">
        <f t="shared" si="22"/>
        <v>0.23595505617977519</v>
      </c>
      <c r="J84" s="2">
        <f t="shared" si="23"/>
        <v>0.23595505617977519</v>
      </c>
      <c r="K84" s="2">
        <f t="shared" si="24"/>
        <v>0.76</v>
      </c>
    </row>
    <row r="85" spans="1:11" x14ac:dyDescent="0.25">
      <c r="A85" s="4" t="s">
        <v>113</v>
      </c>
      <c r="B85" s="6">
        <f>IFERROR(INDEX(Pricelist!H:H,MATCH(A85,Pricelist!C:C,0)),"-")</f>
        <v>0.49</v>
      </c>
      <c r="C85" s="6">
        <v>0.48</v>
      </c>
      <c r="D85" s="6">
        <v>0.48</v>
      </c>
      <c r="E85" s="6">
        <v>0.48</v>
      </c>
      <c r="F85" s="6">
        <f>INDEX([1]Pricelist!$H$7:$H$120,MATCH(A85,[1]Pricelist!$C$7:$C$120,0))</f>
        <v>0.42</v>
      </c>
      <c r="H85" s="2">
        <f t="shared" si="21"/>
        <v>2.0833333333333259E-2</v>
      </c>
      <c r="I85" s="2">
        <f t="shared" si="22"/>
        <v>2.0833333333333259E-2</v>
      </c>
      <c r="J85" s="2">
        <f t="shared" si="23"/>
        <v>2.0833333333333259E-2</v>
      </c>
      <c r="K85" s="2">
        <f t="shared" si="24"/>
        <v>0.16666666666666674</v>
      </c>
    </row>
    <row r="86" spans="1:11" x14ac:dyDescent="0.25">
      <c r="A86" s="4" t="s">
        <v>114</v>
      </c>
      <c r="B86" s="6">
        <f>IFERROR(INDEX(Pricelist!H:H,MATCH(A86,Pricelist!C:C,0)),"-")</f>
        <v>16.2</v>
      </c>
      <c r="C86" s="6">
        <v>22</v>
      </c>
      <c r="D86" s="6">
        <v>22</v>
      </c>
      <c r="E86" s="6">
        <v>22</v>
      </c>
      <c r="F86" s="6">
        <f>INDEX([1]Pricelist!$H$7:$H$120,MATCH(A86,[1]Pricelist!$C$7:$C$120,0))</f>
        <v>11.35</v>
      </c>
      <c r="H86" s="2">
        <f t="shared" si="21"/>
        <v>-0.26363636363636367</v>
      </c>
      <c r="I86" s="2">
        <f t="shared" si="22"/>
        <v>-0.26363636363636367</v>
      </c>
      <c r="J86" s="2">
        <f t="shared" si="23"/>
        <v>-0.26363636363636367</v>
      </c>
      <c r="K86" s="2">
        <f t="shared" si="24"/>
        <v>0.42731277533039647</v>
      </c>
    </row>
    <row r="87" spans="1:11" x14ac:dyDescent="0.25">
      <c r="A87" s="4" t="s">
        <v>115</v>
      </c>
      <c r="B87" s="6">
        <f>IFERROR(INDEX(Pricelist!H:H,MATCH(A87,Pricelist!C:C,0)),"-")</f>
        <v>3.5</v>
      </c>
      <c r="C87" s="6">
        <v>3.15</v>
      </c>
      <c r="D87" s="6">
        <v>3.15</v>
      </c>
      <c r="E87" s="6">
        <v>3.15</v>
      </c>
      <c r="F87" s="6">
        <f>INDEX([1]Pricelist!$H$7:$H$120,MATCH(A87,[1]Pricelist!$C$7:$C$120,0))</f>
        <v>2.2599999999999998</v>
      </c>
      <c r="H87" s="2">
        <f t="shared" si="21"/>
        <v>0.11111111111111116</v>
      </c>
      <c r="I87" s="2">
        <f t="shared" si="22"/>
        <v>0.11111111111111116</v>
      </c>
      <c r="J87" s="2">
        <f t="shared" si="23"/>
        <v>0.11111111111111116</v>
      </c>
      <c r="K87" s="2">
        <f t="shared" si="24"/>
        <v>0.5486725663716816</v>
      </c>
    </row>
    <row r="88" spans="1:11" x14ac:dyDescent="0.25">
      <c r="A88" s="4" t="s">
        <v>116</v>
      </c>
      <c r="B88" s="6">
        <f>IFERROR(INDEX(Pricelist!H:H,MATCH(A88,Pricelist!C:C,0)),"-")</f>
        <v>0.36</v>
      </c>
      <c r="C88" s="6">
        <v>0.41</v>
      </c>
      <c r="D88" s="6">
        <v>0.41</v>
      </c>
      <c r="E88" s="6">
        <v>0.41</v>
      </c>
      <c r="F88" s="6">
        <f>INDEX([1]Pricelist!$H$7:$H$120,MATCH(A88,[1]Pricelist!$C$7:$C$120,0))</f>
        <v>0.25</v>
      </c>
      <c r="H88" s="2">
        <f t="shared" si="21"/>
        <v>-0.12195121951219512</v>
      </c>
      <c r="I88" s="2">
        <f t="shared" si="22"/>
        <v>-0.12195121951219512</v>
      </c>
      <c r="J88" s="2">
        <f t="shared" si="23"/>
        <v>-0.12195121951219512</v>
      </c>
      <c r="K88" s="2">
        <f t="shared" si="24"/>
        <v>0.43999999999999995</v>
      </c>
    </row>
    <row r="89" spans="1:11" x14ac:dyDescent="0.25">
      <c r="A89" s="4" t="s">
        <v>117</v>
      </c>
      <c r="B89" s="6">
        <f>IFERROR(INDEX(Pricelist!H:H,MATCH(A89,Pricelist!C:C,0)),"-")</f>
        <v>0.6</v>
      </c>
      <c r="C89" s="6">
        <v>0.61</v>
      </c>
      <c r="D89" s="6">
        <v>0.61</v>
      </c>
      <c r="E89" s="6">
        <v>0.61</v>
      </c>
      <c r="F89" s="6">
        <f>INDEX([1]Pricelist!$H$7:$H$120,MATCH(A89,[1]Pricelist!$C$7:$C$120,0))</f>
        <v>1.17</v>
      </c>
      <c r="H89" s="2">
        <f t="shared" si="21"/>
        <v>-1.6393442622950838E-2</v>
      </c>
      <c r="I89" s="2">
        <f t="shared" si="22"/>
        <v>-1.6393442622950838E-2</v>
      </c>
      <c r="J89" s="2">
        <f t="shared" si="23"/>
        <v>-1.6393442622950838E-2</v>
      </c>
      <c r="K89" s="2">
        <f t="shared" si="24"/>
        <v>-0.48717948717948711</v>
      </c>
    </row>
    <row r="90" spans="1:11" x14ac:dyDescent="0.25">
      <c r="A90" s="4" t="s">
        <v>118</v>
      </c>
      <c r="B90" s="6">
        <f>IFERROR(INDEX(Pricelist!H:H,MATCH(A90,Pricelist!C:C,0)),"-")</f>
        <v>0.54</v>
      </c>
      <c r="C90" s="6">
        <v>0.56999999999999995</v>
      </c>
      <c r="D90" s="6">
        <v>0.56999999999999995</v>
      </c>
      <c r="E90" s="6">
        <v>0.56999999999999995</v>
      </c>
      <c r="F90" s="6">
        <f>INDEX([1]Pricelist!$H$7:$H$120,MATCH(A90,[1]Pricelist!$C$7:$C$120,0))</f>
        <v>0.26</v>
      </c>
      <c r="H90" s="2">
        <f t="shared" si="21"/>
        <v>-5.2631578947368252E-2</v>
      </c>
      <c r="I90" s="2">
        <f t="shared" si="22"/>
        <v>-5.2631578947368252E-2</v>
      </c>
      <c r="J90" s="2">
        <f t="shared" si="23"/>
        <v>-5.2631578947368252E-2</v>
      </c>
      <c r="K90" s="2">
        <f t="shared" si="24"/>
        <v>1.0769230769230771</v>
      </c>
    </row>
    <row r="91" spans="1:11" x14ac:dyDescent="0.25">
      <c r="A91" s="4" t="s">
        <v>119</v>
      </c>
      <c r="B91" s="6">
        <f>IFERROR(INDEX(Pricelist!H:H,MATCH(A91,Pricelist!C:C,0)),"-")</f>
        <v>1.07</v>
      </c>
      <c r="C91" s="6">
        <v>1.07</v>
      </c>
      <c r="D91" s="6">
        <v>1.07</v>
      </c>
      <c r="E91" s="6">
        <v>1.07</v>
      </c>
      <c r="F91" s="6">
        <f>INDEX([1]Pricelist!$H$7:$H$120,MATCH(A91,[1]Pricelist!$C$7:$C$120,0))</f>
        <v>0.92</v>
      </c>
      <c r="H91" s="2">
        <f t="shared" si="21"/>
        <v>0</v>
      </c>
      <c r="I91" s="2">
        <f t="shared" si="22"/>
        <v>0</v>
      </c>
      <c r="J91" s="2">
        <f t="shared" si="23"/>
        <v>0</v>
      </c>
      <c r="K91" s="2">
        <f t="shared" si="24"/>
        <v>0.16304347826086962</v>
      </c>
    </row>
    <row r="92" spans="1:11" x14ac:dyDescent="0.25">
      <c r="A92" s="4" t="s">
        <v>120</v>
      </c>
      <c r="B92" s="6">
        <f>IFERROR(INDEX(Pricelist!H:H,MATCH(A92,Pricelist!C:C,0)),"-")</f>
        <v>1399.8</v>
      </c>
      <c r="C92" s="6">
        <v>1399.8</v>
      </c>
      <c r="D92" s="6">
        <v>1399.8</v>
      </c>
      <c r="E92" s="6">
        <v>1399.8</v>
      </c>
      <c r="F92" s="6">
        <f>INDEX([1]Pricelist!$H$7:$H$120,MATCH(A92,[1]Pricelist!$C$7:$C$120,0))</f>
        <v>1100</v>
      </c>
      <c r="H92" s="2">
        <f t="shared" si="21"/>
        <v>0</v>
      </c>
      <c r="I92" s="2">
        <f t="shared" si="22"/>
        <v>0</v>
      </c>
      <c r="J92" s="2">
        <f t="shared" si="23"/>
        <v>0</v>
      </c>
      <c r="K92" s="2">
        <f t="shared" si="24"/>
        <v>0.27254545454545442</v>
      </c>
    </row>
    <row r="93" spans="1:11" x14ac:dyDescent="0.25">
      <c r="A93" s="4" t="s">
        <v>121</v>
      </c>
      <c r="B93" s="6">
        <f>IFERROR(INDEX(Pricelist!H:H,MATCH(A93,Pricelist!C:C,0)),"-")</f>
        <v>14.75</v>
      </c>
      <c r="C93" s="6">
        <v>10.15</v>
      </c>
      <c r="D93" s="6">
        <v>10.15</v>
      </c>
      <c r="E93" s="6">
        <v>10.15</v>
      </c>
      <c r="F93" s="6">
        <f>INDEX([1]Pricelist!$H$7:$H$120,MATCH(A93,[1]Pricelist!$C$7:$C$120,0))</f>
        <v>5</v>
      </c>
      <c r="H93" s="2">
        <f t="shared" si="21"/>
        <v>0.45320197044334964</v>
      </c>
      <c r="I93" s="2">
        <f t="shared" si="22"/>
        <v>0.45320197044334964</v>
      </c>
      <c r="J93" s="2">
        <f t="shared" si="23"/>
        <v>0.45320197044334964</v>
      </c>
      <c r="K93" s="2">
        <f t="shared" si="24"/>
        <v>1.9500000000000002</v>
      </c>
    </row>
    <row r="94" spans="1:11" x14ac:dyDescent="0.25">
      <c r="A94" s="4" t="s">
        <v>122</v>
      </c>
      <c r="B94" s="6">
        <f>IFERROR(INDEX(Pricelist!H:H,MATCH(A94,Pricelist!C:C,0)),"-")</f>
        <v>0.49</v>
      </c>
      <c r="C94" s="6">
        <v>0.49</v>
      </c>
      <c r="D94" s="6">
        <v>0.49</v>
      </c>
      <c r="E94" s="6">
        <v>0.49</v>
      </c>
      <c r="F94" s="6">
        <f>INDEX([1]Pricelist!$H$7:$H$120,MATCH(A94,[1]Pricelist!$C$7:$C$120,0))</f>
        <v>0.28000000000000003</v>
      </c>
      <c r="H94" s="2">
        <f t="shared" si="21"/>
        <v>0</v>
      </c>
      <c r="I94" s="2">
        <f t="shared" si="22"/>
        <v>0</v>
      </c>
      <c r="J94" s="2">
        <f t="shared" si="23"/>
        <v>0</v>
      </c>
      <c r="K94" s="2">
        <f t="shared" si="24"/>
        <v>0.74999999999999978</v>
      </c>
    </row>
    <row r="95" spans="1:11" x14ac:dyDescent="0.25">
      <c r="A95" s="4" t="s">
        <v>123</v>
      </c>
      <c r="B95" s="6">
        <f>IFERROR(INDEX(Pricelist!H:H,MATCH(A95,Pricelist!C:C,0)),"-")</f>
        <v>61.2</v>
      </c>
      <c r="C95" s="6">
        <v>54</v>
      </c>
      <c r="D95" s="6">
        <v>54</v>
      </c>
      <c r="E95" s="6">
        <v>54</v>
      </c>
      <c r="F95" s="6">
        <f>INDEX([1]Pricelist!$H$7:$H$120,MATCH(A95,[1]Pricelist!$C$7:$C$120,0))</f>
        <v>33.450000000000003</v>
      </c>
      <c r="H95" s="2">
        <f t="shared" si="21"/>
        <v>0.1333333333333333</v>
      </c>
      <c r="I95" s="2">
        <f t="shared" si="22"/>
        <v>0.1333333333333333</v>
      </c>
      <c r="J95" s="2">
        <f t="shared" si="23"/>
        <v>0.1333333333333333</v>
      </c>
      <c r="K95" s="2">
        <f t="shared" si="24"/>
        <v>0.82959641255605376</v>
      </c>
    </row>
    <row r="96" spans="1:11" x14ac:dyDescent="0.25">
      <c r="A96" s="4" t="s">
        <v>899</v>
      </c>
      <c r="B96" s="6">
        <f>IFERROR(INDEX(Pricelist!H:H,MATCH(A96,Pricelist!C:C,0)),"-")</f>
        <v>3.42</v>
      </c>
      <c r="C96" s="6">
        <v>3.36</v>
      </c>
      <c r="D96" s="6">
        <v>3.36</v>
      </c>
      <c r="E96" s="6">
        <v>3.36</v>
      </c>
      <c r="F96" s="6">
        <v>1.4</v>
      </c>
      <c r="H96" s="2">
        <f t="shared" si="21"/>
        <v>1.7857142857142794E-2</v>
      </c>
      <c r="I96" s="2">
        <f t="shared" si="22"/>
        <v>1.7857142857142794E-2</v>
      </c>
      <c r="J96" s="2">
        <f t="shared" si="23"/>
        <v>1.7857142857142794E-2</v>
      </c>
      <c r="K96" s="2">
        <f t="shared" si="24"/>
        <v>1.4428571428571431</v>
      </c>
    </row>
    <row r="97" spans="1:11" x14ac:dyDescent="0.25">
      <c r="A97" s="4" t="s">
        <v>124</v>
      </c>
      <c r="B97" s="6">
        <f>IFERROR(INDEX(Pricelist!H:H,MATCH(A97,Pricelist!C:C,0)),"-")</f>
        <v>0.48</v>
      </c>
      <c r="C97" s="6">
        <v>0.48</v>
      </c>
      <c r="D97" s="6">
        <v>0.48</v>
      </c>
      <c r="E97" s="6">
        <v>0.48</v>
      </c>
      <c r="F97" s="6">
        <f>INDEX([1]Pricelist!$H$7:$H$120,MATCH(A97,[1]Pricelist!$C$7:$C$120,0))</f>
        <v>0.28999999999999998</v>
      </c>
      <c r="H97" s="2">
        <f t="shared" si="21"/>
        <v>0</v>
      </c>
      <c r="I97" s="2">
        <f t="shared" si="22"/>
        <v>0</v>
      </c>
      <c r="J97" s="2">
        <f t="shared" si="23"/>
        <v>0</v>
      </c>
      <c r="K97" s="2">
        <f t="shared" si="24"/>
        <v>0.65517241379310343</v>
      </c>
    </row>
    <row r="98" spans="1:11" x14ac:dyDescent="0.25">
      <c r="A98" s="4" t="s">
        <v>271</v>
      </c>
      <c r="B98" s="6">
        <f>IFERROR(INDEX(Pricelist!H:H,MATCH(A98,Pricelist!C:C,0)),"-")</f>
        <v>1.57</v>
      </c>
      <c r="C98" s="6">
        <v>1.57</v>
      </c>
      <c r="D98" s="6">
        <v>1.57</v>
      </c>
      <c r="E98" s="6">
        <v>1.57</v>
      </c>
      <c r="F98" s="6">
        <v>0.97</v>
      </c>
      <c r="H98" s="2">
        <f t="shared" ref="H98" si="25">B98/C98-1</f>
        <v>0</v>
      </c>
      <c r="I98" s="2">
        <f t="shared" ref="I98" si="26">B98/D98-1</f>
        <v>0</v>
      </c>
      <c r="J98" s="2">
        <f t="shared" ref="J98" si="27">B98/E98-1</f>
        <v>0</v>
      </c>
      <c r="K98" s="2">
        <f t="shared" ref="K98" si="28">B98/F98-1</f>
        <v>0.61855670103092786</v>
      </c>
    </row>
    <row r="99" spans="1:11" x14ac:dyDescent="0.25">
      <c r="A99" s="4" t="s">
        <v>125</v>
      </c>
      <c r="B99" s="6">
        <f>IFERROR(INDEX(Pricelist!H:H,MATCH(A99,Pricelist!C:C,0)),"-")</f>
        <v>370</v>
      </c>
      <c r="C99" s="6">
        <v>350</v>
      </c>
      <c r="D99" s="6">
        <v>350</v>
      </c>
      <c r="E99" s="6">
        <v>350</v>
      </c>
      <c r="F99" s="6">
        <f>INDEX([1]Pricelist!$H$7:$H$120,MATCH(A99,[1]Pricelist!$C$7:$C$120,0))</f>
        <v>193</v>
      </c>
      <c r="H99" s="2">
        <f t="shared" si="21"/>
        <v>5.7142857142857162E-2</v>
      </c>
      <c r="I99" s="2">
        <f t="shared" si="22"/>
        <v>5.7142857142857162E-2</v>
      </c>
      <c r="J99" s="2">
        <f t="shared" si="23"/>
        <v>5.7142857142857162E-2</v>
      </c>
      <c r="K99" s="2">
        <f t="shared" si="24"/>
        <v>0.91709844559585485</v>
      </c>
    </row>
    <row r="100" spans="1:11" x14ac:dyDescent="0.25">
      <c r="A100" s="4" t="s">
        <v>126</v>
      </c>
      <c r="B100" s="6">
        <f>IFERROR(INDEX(Pricelist!H:H,MATCH(A100,Pricelist!C:C,0)),"-")</f>
        <v>34</v>
      </c>
      <c r="C100" s="6">
        <v>23.4</v>
      </c>
      <c r="D100" s="6">
        <v>23.4</v>
      </c>
      <c r="E100" s="6">
        <v>23.4</v>
      </c>
      <c r="F100" s="6">
        <f>INDEX([1]Pricelist!$H$7:$H$120,MATCH(A100,[1]Pricelist!$C$7:$C$120,0))</f>
        <v>6.25</v>
      </c>
      <c r="H100" s="2">
        <f t="shared" si="21"/>
        <v>0.45299145299145316</v>
      </c>
      <c r="I100" s="2">
        <f t="shared" si="22"/>
        <v>0.45299145299145316</v>
      </c>
      <c r="J100" s="2">
        <f t="shared" si="23"/>
        <v>0.45299145299145316</v>
      </c>
      <c r="K100" s="2">
        <f t="shared" si="24"/>
        <v>4.4400000000000004</v>
      </c>
    </row>
    <row r="101" spans="1:11" x14ac:dyDescent="0.25">
      <c r="A101" s="4" t="s">
        <v>127</v>
      </c>
      <c r="B101" s="6">
        <f>IFERROR(INDEX(Pricelist!H:H,MATCH(A101,Pricelist!C:C,0)),"-")</f>
        <v>3.71</v>
      </c>
      <c r="C101" s="6">
        <v>3.51</v>
      </c>
      <c r="D101" s="6">
        <v>3.51</v>
      </c>
      <c r="E101" s="6">
        <v>3.51</v>
      </c>
      <c r="F101" s="6">
        <f>INDEX([1]Pricelist!$H$7:$H$120,MATCH(A101,[1]Pricelist!$C$7:$C$120,0))</f>
        <v>1.1399999999999999</v>
      </c>
      <c r="H101" s="2">
        <f t="shared" ref="H101:H116" si="29">B101/C101-1</f>
        <v>5.6980056980056926E-2</v>
      </c>
      <c r="I101" s="2">
        <f t="shared" ref="I101:I116" si="30">B101/D101-1</f>
        <v>5.6980056980056926E-2</v>
      </c>
      <c r="J101" s="2">
        <f t="shared" ref="J101:J116" si="31">B101/E101-1</f>
        <v>5.6980056980056926E-2</v>
      </c>
      <c r="K101" s="2">
        <f t="shared" ref="K101:K116" si="32">B101/F101-1</f>
        <v>2.2543859649122808</v>
      </c>
    </row>
    <row r="102" spans="1:11" x14ac:dyDescent="0.25">
      <c r="A102" s="4" t="s">
        <v>128</v>
      </c>
      <c r="B102" s="6">
        <f>IFERROR(INDEX(Pricelist!H:H,MATCH(A102,Pricelist!C:C,0)),"-")</f>
        <v>2.76</v>
      </c>
      <c r="C102" s="6">
        <v>3.75</v>
      </c>
      <c r="D102" s="6">
        <v>3.75</v>
      </c>
      <c r="E102" s="6">
        <v>3.75</v>
      </c>
      <c r="F102" s="6">
        <f>INDEX([1]Pricelist!$H$7:$H$120,MATCH(A102,[1]Pricelist!$C$7:$C$120,0))</f>
        <v>0.79</v>
      </c>
      <c r="H102" s="2">
        <f t="shared" si="29"/>
        <v>-0.26400000000000001</v>
      </c>
      <c r="I102" s="2">
        <f t="shared" si="30"/>
        <v>-0.26400000000000001</v>
      </c>
      <c r="J102" s="2">
        <f t="shared" si="31"/>
        <v>-0.26400000000000001</v>
      </c>
      <c r="K102" s="2">
        <f t="shared" si="32"/>
        <v>2.4936708860759489</v>
      </c>
    </row>
    <row r="103" spans="1:11" x14ac:dyDescent="0.25">
      <c r="A103" s="4" t="s">
        <v>129</v>
      </c>
      <c r="B103" s="6">
        <f>IFERROR(INDEX(Pricelist!H:H,MATCH(A103,Pricelist!C:C,0)),"-")</f>
        <v>9.8000000000000007</v>
      </c>
      <c r="C103" s="6">
        <v>10.8</v>
      </c>
      <c r="D103" s="6">
        <v>10.8</v>
      </c>
      <c r="E103" s="6">
        <v>10.8</v>
      </c>
      <c r="F103" s="6">
        <f>INDEX([1]Pricelist!$H$7:$H$120,MATCH(A103,[1]Pricelist!$C$7:$C$120,0))</f>
        <v>11.1</v>
      </c>
      <c r="H103" s="2">
        <f t="shared" si="29"/>
        <v>-9.259259259259256E-2</v>
      </c>
      <c r="I103" s="2">
        <f t="shared" si="30"/>
        <v>-9.259259259259256E-2</v>
      </c>
      <c r="J103" s="2">
        <f t="shared" si="31"/>
        <v>-9.259259259259256E-2</v>
      </c>
      <c r="K103" s="2">
        <f t="shared" si="32"/>
        <v>-0.11711711711711703</v>
      </c>
    </row>
    <row r="104" spans="1:11" x14ac:dyDescent="0.25">
      <c r="A104" s="4" t="s">
        <v>131</v>
      </c>
      <c r="B104" s="6">
        <f>IFERROR(INDEX(Pricelist!H:H,MATCH(A104,Pricelist!C:C,0)),"-")</f>
        <v>14</v>
      </c>
      <c r="C104" s="6">
        <v>12.25</v>
      </c>
      <c r="D104" s="6">
        <v>12.25</v>
      </c>
      <c r="E104" s="6">
        <v>12.25</v>
      </c>
      <c r="F104" s="6">
        <f>INDEX([1]Pricelist!$H$7:$H$120,MATCH(A104,[1]Pricelist!$C$7:$C$120,0))</f>
        <v>7.85</v>
      </c>
      <c r="H104" s="2">
        <f t="shared" si="29"/>
        <v>0.14285714285714279</v>
      </c>
      <c r="I104" s="2">
        <f t="shared" si="30"/>
        <v>0.14285714285714279</v>
      </c>
      <c r="J104" s="2">
        <f t="shared" si="31"/>
        <v>0.14285714285714279</v>
      </c>
      <c r="K104" s="2">
        <f t="shared" si="32"/>
        <v>0.78343949044585992</v>
      </c>
    </row>
    <row r="105" spans="1:11" x14ac:dyDescent="0.25">
      <c r="A105" s="4" t="s">
        <v>132</v>
      </c>
      <c r="B105" s="6">
        <f>IFERROR(INDEX(Pricelist!H:H,MATCH(A105,Pricelist!C:C,0)),"-")</f>
        <v>6.3</v>
      </c>
      <c r="C105" s="6">
        <v>7.35</v>
      </c>
      <c r="D105" s="6">
        <v>7.35</v>
      </c>
      <c r="E105" s="6">
        <v>7.35</v>
      </c>
      <c r="F105" s="6">
        <f>INDEX([1]Pricelist!$H$7:$H$120,MATCH(A105,[1]Pricelist!$C$7:$C$120,0))</f>
        <v>6.4</v>
      </c>
      <c r="H105" s="2">
        <f t="shared" si="29"/>
        <v>-0.14285714285714279</v>
      </c>
      <c r="I105" s="2">
        <f t="shared" si="30"/>
        <v>-0.14285714285714279</v>
      </c>
      <c r="J105" s="2">
        <f t="shared" si="31"/>
        <v>-0.14285714285714279</v>
      </c>
      <c r="K105" s="2">
        <f t="shared" si="32"/>
        <v>-1.5625000000000111E-2</v>
      </c>
    </row>
    <row r="106" spans="1:11" x14ac:dyDescent="0.25">
      <c r="A106" s="4" t="s">
        <v>133</v>
      </c>
      <c r="B106" s="6">
        <f>IFERROR(INDEX(Pricelist!H:H,MATCH(A106,Pricelist!C:C,0)),"-")</f>
        <v>14.8</v>
      </c>
      <c r="C106" s="6">
        <v>15.75</v>
      </c>
      <c r="D106" s="6">
        <v>15.75</v>
      </c>
      <c r="E106" s="6">
        <v>15.75</v>
      </c>
      <c r="F106" s="6">
        <f>INDEX([1]Pricelist!$H$7:$H$120,MATCH(A106,[1]Pricelist!$C$7:$C$120,0))</f>
        <v>13.9</v>
      </c>
      <c r="H106" s="2">
        <f t="shared" si="29"/>
        <v>-6.0317460317460325E-2</v>
      </c>
      <c r="I106" s="2">
        <f t="shared" si="30"/>
        <v>-6.0317460317460325E-2</v>
      </c>
      <c r="J106" s="2">
        <f t="shared" si="31"/>
        <v>-6.0317460317460325E-2</v>
      </c>
      <c r="K106" s="2">
        <f t="shared" si="32"/>
        <v>6.4748201438848962E-2</v>
      </c>
    </row>
    <row r="107" spans="1:11" x14ac:dyDescent="0.25">
      <c r="A107" s="4" t="s">
        <v>134</v>
      </c>
      <c r="B107" s="6">
        <f>IFERROR(INDEX(Pricelist!H:H,MATCH(A107,Pricelist!C:C,0)),"-")</f>
        <v>15.95</v>
      </c>
      <c r="C107" s="6">
        <v>16.3</v>
      </c>
      <c r="D107" s="6">
        <v>16.3</v>
      </c>
      <c r="E107" s="6">
        <v>16.3</v>
      </c>
      <c r="F107" s="6">
        <f>INDEX([1]Pricelist!$H$7:$H$120,MATCH(A107,[1]Pricelist!$C$7:$C$120,0))</f>
        <v>11.5</v>
      </c>
      <c r="H107" s="2">
        <f t="shared" si="29"/>
        <v>-2.1472392638036908E-2</v>
      </c>
      <c r="I107" s="2">
        <f t="shared" si="30"/>
        <v>-2.1472392638036908E-2</v>
      </c>
      <c r="J107" s="2">
        <f t="shared" si="31"/>
        <v>-2.1472392638036908E-2</v>
      </c>
      <c r="K107" s="2">
        <f t="shared" si="32"/>
        <v>0.38695652173913042</v>
      </c>
    </row>
    <row r="108" spans="1:11" x14ac:dyDescent="0.25">
      <c r="A108" s="4" t="s">
        <v>135</v>
      </c>
      <c r="B108" s="6">
        <f>IFERROR(INDEX(Pricelist!H:H,MATCH(A108,Pricelist!C:C,0)),"-")</f>
        <v>1.52</v>
      </c>
      <c r="C108" s="6">
        <v>1.18</v>
      </c>
      <c r="D108" s="6">
        <v>1.18</v>
      </c>
      <c r="E108" s="6">
        <v>1.18</v>
      </c>
      <c r="F108" s="6">
        <f>INDEX([1]Pricelist!$H$7:$H$120,MATCH(A108,[1]Pricelist!$C$7:$C$120,0))</f>
        <v>0.54</v>
      </c>
      <c r="H108" s="2">
        <f t="shared" si="29"/>
        <v>0.2881355932203391</v>
      </c>
      <c r="I108" s="2">
        <f t="shared" si="30"/>
        <v>0.2881355932203391</v>
      </c>
      <c r="J108" s="2">
        <f t="shared" si="31"/>
        <v>0.2881355932203391</v>
      </c>
      <c r="K108" s="2">
        <f t="shared" si="32"/>
        <v>1.8148148148148149</v>
      </c>
    </row>
    <row r="109" spans="1:11" x14ac:dyDescent="0.25">
      <c r="A109" s="4" t="s">
        <v>136</v>
      </c>
      <c r="B109" s="6">
        <f>IFERROR(INDEX(Pricelist!H:H,MATCH(A109,Pricelist!C:C,0)),"-")</f>
        <v>0.25</v>
      </c>
      <c r="C109" s="6">
        <v>0.21</v>
      </c>
      <c r="D109" s="6">
        <v>0.21</v>
      </c>
      <c r="E109" s="6">
        <v>0.21</v>
      </c>
      <c r="F109" s="6">
        <f>INDEX([1]Pricelist!$H$7:$H$120,MATCH(A109,[1]Pricelist!$C$7:$C$120,0))</f>
        <v>0.2</v>
      </c>
      <c r="H109" s="2">
        <f t="shared" si="29"/>
        <v>0.19047619047619047</v>
      </c>
      <c r="I109" s="2">
        <f t="shared" si="30"/>
        <v>0.19047619047619047</v>
      </c>
      <c r="J109" s="2">
        <f t="shared" si="31"/>
        <v>0.19047619047619047</v>
      </c>
      <c r="K109" s="2">
        <f t="shared" si="32"/>
        <v>0.25</v>
      </c>
    </row>
    <row r="110" spans="1:11" x14ac:dyDescent="0.25">
      <c r="A110" s="4" t="s">
        <v>137</v>
      </c>
      <c r="B110" s="6">
        <f>IFERROR(INDEX(Pricelist!H:H,MATCH(A110,Pricelist!C:C,0)),"-")</f>
        <v>2.23</v>
      </c>
      <c r="C110" s="6">
        <v>2.5</v>
      </c>
      <c r="D110" s="6">
        <v>2.5</v>
      </c>
      <c r="E110" s="6">
        <v>2.5</v>
      </c>
      <c r="F110" s="6">
        <f>INDEX([1]Pricelist!$H$7:$H$120,MATCH(A110,[1]Pricelist!$C$7:$C$120,0))</f>
        <v>1.9</v>
      </c>
      <c r="H110" s="2">
        <f t="shared" si="29"/>
        <v>-0.10799999999999998</v>
      </c>
      <c r="I110" s="2">
        <f t="shared" si="30"/>
        <v>-0.10799999999999998</v>
      </c>
      <c r="J110" s="2">
        <f t="shared" si="31"/>
        <v>-0.10799999999999998</v>
      </c>
      <c r="K110" s="2">
        <f t="shared" si="32"/>
        <v>0.17368421052631589</v>
      </c>
    </row>
    <row r="111" spans="1:11" x14ac:dyDescent="0.25">
      <c r="A111" s="4" t="s">
        <v>138</v>
      </c>
      <c r="B111" s="6">
        <f>IFERROR(INDEX(Pricelist!H:H,MATCH(A111,Pricelist!C:C,0)),"-")</f>
        <v>0.27</v>
      </c>
      <c r="C111" s="6">
        <v>0.23</v>
      </c>
      <c r="D111" s="6">
        <v>0.23</v>
      </c>
      <c r="E111" s="6">
        <v>0.23</v>
      </c>
      <c r="F111" s="6">
        <f>INDEX([1]Pricelist!$H$7:$H$120,MATCH(A111,[1]Pricelist!$C$7:$C$120,0))</f>
        <v>0.2</v>
      </c>
      <c r="H111" s="2">
        <f t="shared" si="29"/>
        <v>0.17391304347826098</v>
      </c>
      <c r="I111" s="2">
        <f t="shared" si="30"/>
        <v>0.17391304347826098</v>
      </c>
      <c r="J111" s="2">
        <f t="shared" si="31"/>
        <v>0.17391304347826098</v>
      </c>
      <c r="K111" s="2">
        <f t="shared" si="32"/>
        <v>0.35000000000000009</v>
      </c>
    </row>
    <row r="112" spans="1:11" x14ac:dyDescent="0.25">
      <c r="A112" s="4" t="s">
        <v>139</v>
      </c>
      <c r="B112" s="6">
        <f>IFERROR(INDEX(Pricelist!H:H,MATCH(A112,Pricelist!C:C,0)),"-")</f>
        <v>21.9</v>
      </c>
      <c r="C112" s="6">
        <v>21.3</v>
      </c>
      <c r="D112" s="6">
        <v>21.3</v>
      </c>
      <c r="E112" s="6">
        <v>21.3</v>
      </c>
      <c r="F112" s="6">
        <f>INDEX([1]Pricelist!$H$7:$H$120,MATCH(A112,[1]Pricelist!$C$7:$C$120,0))</f>
        <v>20.65</v>
      </c>
      <c r="H112" s="2">
        <f t="shared" si="29"/>
        <v>2.8169014084507005E-2</v>
      </c>
      <c r="I112" s="2">
        <f t="shared" si="30"/>
        <v>2.8169014084507005E-2</v>
      </c>
      <c r="J112" s="2">
        <f t="shared" si="31"/>
        <v>2.8169014084507005E-2</v>
      </c>
      <c r="K112" s="2">
        <f t="shared" si="32"/>
        <v>6.0532687651331685E-2</v>
      </c>
    </row>
    <row r="113" spans="1:11" x14ac:dyDescent="0.25">
      <c r="A113" s="4" t="s">
        <v>140</v>
      </c>
      <c r="B113" s="6">
        <f>IFERROR(INDEX(Pricelist!H:H,MATCH(A113,Pricelist!C:C,0)),"-")</f>
        <v>28.5</v>
      </c>
      <c r="C113" s="6">
        <v>29.5</v>
      </c>
      <c r="D113" s="6">
        <v>29.5</v>
      </c>
      <c r="E113" s="6">
        <v>29.5</v>
      </c>
      <c r="F113" s="6">
        <f>INDEX([1]Pricelist!$H$7:$H$120,MATCH(A113,[1]Pricelist!$C$7:$C$120,0))</f>
        <v>24</v>
      </c>
      <c r="H113" s="2">
        <f t="shared" si="29"/>
        <v>-3.3898305084745783E-2</v>
      </c>
      <c r="I113" s="2">
        <f t="shared" si="30"/>
        <v>-3.3898305084745783E-2</v>
      </c>
      <c r="J113" s="2">
        <f t="shared" si="31"/>
        <v>-3.3898305084745783E-2</v>
      </c>
      <c r="K113" s="2">
        <f t="shared" si="32"/>
        <v>0.1875</v>
      </c>
    </row>
    <row r="114" spans="1:11" x14ac:dyDescent="0.25">
      <c r="A114" s="4" t="s">
        <v>141</v>
      </c>
      <c r="B114" s="6">
        <f>IFERROR(INDEX(Pricelist!H:H,MATCH(A114,Pricelist!C:C,0)),"-")</f>
        <v>0.54</v>
      </c>
      <c r="C114" s="6">
        <v>0.83</v>
      </c>
      <c r="D114" s="6">
        <v>0.83</v>
      </c>
      <c r="E114" s="6">
        <v>0.83</v>
      </c>
      <c r="F114" s="6">
        <f>INDEX([1]Pricelist!$H$7:$H$120,MATCH(A114,[1]Pricelist!$C$7:$C$120,0))</f>
        <v>0.4</v>
      </c>
      <c r="H114" s="2">
        <f t="shared" si="29"/>
        <v>-0.34939759036144569</v>
      </c>
      <c r="I114" s="2">
        <f t="shared" si="30"/>
        <v>-0.34939759036144569</v>
      </c>
      <c r="J114" s="2">
        <f t="shared" si="31"/>
        <v>-0.34939759036144569</v>
      </c>
      <c r="K114" s="2">
        <f t="shared" si="32"/>
        <v>0.35000000000000009</v>
      </c>
    </row>
    <row r="115" spans="1:11" x14ac:dyDescent="0.25">
      <c r="A115" s="4" t="s">
        <v>142</v>
      </c>
      <c r="B115" s="6">
        <f>IFERROR(INDEX(Pricelist!H:H,MATCH(A115,Pricelist!C:C,0)),"-")</f>
        <v>4.45</v>
      </c>
      <c r="C115" s="6">
        <v>5.29</v>
      </c>
      <c r="D115" s="6">
        <v>5.29</v>
      </c>
      <c r="E115" s="6">
        <v>5.29</v>
      </c>
      <c r="F115" s="6">
        <f>INDEX([1]Pricelist!$H$7:$H$120,MATCH(A115,[1]Pricelist!$C$7:$C$120,0))</f>
        <v>3.6</v>
      </c>
      <c r="H115" s="2">
        <f t="shared" si="29"/>
        <v>-0.1587901701323251</v>
      </c>
      <c r="I115" s="2">
        <f t="shared" si="30"/>
        <v>-0.1587901701323251</v>
      </c>
      <c r="J115" s="2">
        <f t="shared" si="31"/>
        <v>-0.1587901701323251</v>
      </c>
      <c r="K115" s="2">
        <f t="shared" si="32"/>
        <v>0.23611111111111116</v>
      </c>
    </row>
    <row r="116" spans="1:11" ht="15.75" thickBot="1" x14ac:dyDescent="0.3">
      <c r="A116" s="5" t="s">
        <v>143</v>
      </c>
      <c r="B116" s="6">
        <f>IFERROR(INDEX(Pricelist!H:H,MATCH(A116,Pricelist!C:C,0)),"-")</f>
        <v>33.950000000000003</v>
      </c>
      <c r="C116" s="6">
        <v>34.25</v>
      </c>
      <c r="D116" s="6">
        <v>34.25</v>
      </c>
      <c r="E116" s="6">
        <v>34.25</v>
      </c>
      <c r="F116" s="6">
        <f>INDEX([1]Pricelist!$H$7:$H$120,MATCH(A116,[1]Pricelist!$C$7:$C$120,0))</f>
        <v>24.9</v>
      </c>
      <c r="H116" s="2">
        <f t="shared" si="29"/>
        <v>-8.7591240875911636E-3</v>
      </c>
      <c r="I116" s="2">
        <f t="shared" si="30"/>
        <v>-8.7591240875911636E-3</v>
      </c>
      <c r="J116" s="2">
        <f t="shared" si="31"/>
        <v>-8.7591240875911636E-3</v>
      </c>
      <c r="K116" s="2">
        <f t="shared" si="32"/>
        <v>0.36345381526104448</v>
      </c>
    </row>
  </sheetData>
  <protectedRanges>
    <protectedRange sqref="A4:A116" name="Range1_1"/>
    <protectedRange sqref="B4:F116" name="Range1_2"/>
    <protectedRange sqref="C117" name="Range1_3"/>
    <protectedRange sqref="F117:F122" name="Range1_4"/>
  </protectedRanges>
  <mergeCells count="2">
    <mergeCell ref="N2:S2"/>
    <mergeCell ref="V2:AA2"/>
  </mergeCells>
  <conditionalFormatting sqref="H4:K116">
    <cfRule type="cellIs" dxfId="9" priority="21" operator="lessThan">
      <formula>0</formula>
    </cfRule>
    <cfRule type="cellIs" dxfId="8" priority="22" operator="greaterThan">
      <formula>0</formula>
    </cfRule>
  </conditionalFormatting>
  <conditionalFormatting sqref="X20:AB29">
    <cfRule type="cellIs" dxfId="7" priority="15" operator="lessThan">
      <formula>0</formula>
    </cfRule>
    <cfRule type="cellIs" dxfId="6" priority="16" operator="greaterThan">
      <formula>0</formula>
    </cfRule>
  </conditionalFormatting>
  <conditionalFormatting sqref="AE4:AE13">
    <cfRule type="cellIs" dxfId="5" priority="14" operator="greaterThan">
      <formula>0</formula>
    </cfRule>
  </conditionalFormatting>
  <conditionalFormatting sqref="AL4:AL13">
    <cfRule type="cellIs" dxfId="4" priority="7" operator="lessThan">
      <formula>0</formula>
    </cfRule>
  </conditionalFormatting>
  <pageMargins left="0.7" right="0.7" top="0.75" bottom="0.75" header="0.3" footer="0.3"/>
  <pageSetup orientation="portrait" horizontalDpi="300" verticalDpi="300" r:id="rId1"/>
  <headerFooter>
    <oddHeader>&amp;L&amp;"Calibri"&amp;14&amp;K0000FFARM | Classification: INTERNAL USE&amp;1#</oddHeader>
  </headerFooter>
  <ignoredErrors>
    <ignoredError sqref="P20:R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ADA6-F4DF-4C14-BF83-263A9EA39793}">
  <sheetPr codeName="Sheet6"/>
  <dimension ref="A1:W398"/>
  <sheetViews>
    <sheetView workbookViewId="0">
      <selection sqref="A1:O396"/>
    </sheetView>
  </sheetViews>
  <sheetFormatPr defaultRowHeight="15" x14ac:dyDescent="0.25"/>
  <cols>
    <col min="8" max="8" width="12.42578125" bestFit="1" customWidth="1"/>
    <col min="18" max="18" width="12.7109375" customWidth="1"/>
  </cols>
  <sheetData>
    <row r="1" spans="1:18" x14ac:dyDescent="0.25">
      <c r="A1" t="s">
        <v>235</v>
      </c>
      <c r="B1" t="s">
        <v>145</v>
      </c>
      <c r="C1" t="s">
        <v>236</v>
      </c>
      <c r="D1" t="s">
        <v>150</v>
      </c>
      <c r="E1" t="s">
        <v>237</v>
      </c>
      <c r="F1" t="s">
        <v>238</v>
      </c>
      <c r="G1" t="s">
        <v>151</v>
      </c>
      <c r="H1" t="s">
        <v>239</v>
      </c>
      <c r="I1" t="s">
        <v>240</v>
      </c>
      <c r="J1" t="s">
        <v>241</v>
      </c>
      <c r="K1" t="s">
        <v>242</v>
      </c>
      <c r="L1" t="s">
        <v>243</v>
      </c>
      <c r="M1" t="s">
        <v>244</v>
      </c>
      <c r="N1" t="s">
        <v>245</v>
      </c>
      <c r="O1" t="s">
        <v>246</v>
      </c>
    </row>
    <row r="2" spans="1:18" x14ac:dyDescent="0.25">
      <c r="A2" t="s">
        <v>394</v>
      </c>
      <c r="B2" t="s">
        <v>395</v>
      </c>
      <c r="C2">
        <v>0.2</v>
      </c>
      <c r="D2">
        <v>0.2</v>
      </c>
      <c r="G2">
        <v>0.2</v>
      </c>
      <c r="K2" t="s">
        <v>633</v>
      </c>
    </row>
    <row r="3" spans="1:18" x14ac:dyDescent="0.25">
      <c r="A3" t="s">
        <v>394</v>
      </c>
      <c r="B3" t="s">
        <v>396</v>
      </c>
      <c r="C3">
        <v>0.79</v>
      </c>
      <c r="D3">
        <v>0.79</v>
      </c>
      <c r="G3">
        <v>0.79</v>
      </c>
      <c r="K3" t="s">
        <v>634</v>
      </c>
    </row>
    <row r="4" spans="1:18" x14ac:dyDescent="0.25">
      <c r="A4" t="s">
        <v>394</v>
      </c>
      <c r="B4" t="s">
        <v>397</v>
      </c>
      <c r="C4">
        <v>0.3</v>
      </c>
      <c r="D4">
        <v>0.3</v>
      </c>
      <c r="G4">
        <v>0.3</v>
      </c>
      <c r="K4" t="s">
        <v>635</v>
      </c>
      <c r="P4" s="1"/>
      <c r="R4" s="1"/>
    </row>
    <row r="5" spans="1:18" x14ac:dyDescent="0.25">
      <c r="A5" t="s">
        <v>394</v>
      </c>
      <c r="B5" t="s">
        <v>398</v>
      </c>
      <c r="C5">
        <v>0.2</v>
      </c>
      <c r="D5">
        <v>0.2</v>
      </c>
      <c r="G5">
        <v>0.2</v>
      </c>
      <c r="I5">
        <v>1500</v>
      </c>
      <c r="J5">
        <v>330</v>
      </c>
      <c r="K5" t="s">
        <v>636</v>
      </c>
    </row>
    <row r="6" spans="1:18" x14ac:dyDescent="0.25">
      <c r="A6" t="s">
        <v>399</v>
      </c>
      <c r="B6" t="s">
        <v>400</v>
      </c>
      <c r="C6">
        <v>100</v>
      </c>
      <c r="D6">
        <v>100</v>
      </c>
      <c r="G6">
        <v>100</v>
      </c>
      <c r="K6" t="s">
        <v>637</v>
      </c>
      <c r="P6" s="1"/>
      <c r="R6" s="1"/>
    </row>
    <row r="7" spans="1:18" x14ac:dyDescent="0.25">
      <c r="A7" t="s">
        <v>399</v>
      </c>
      <c r="B7" t="s">
        <v>401</v>
      </c>
      <c r="C7">
        <v>100</v>
      </c>
      <c r="D7">
        <v>100</v>
      </c>
      <c r="G7">
        <v>100</v>
      </c>
      <c r="K7" t="s">
        <v>638</v>
      </c>
    </row>
    <row r="8" spans="1:18" x14ac:dyDescent="0.25">
      <c r="A8" t="s">
        <v>399</v>
      </c>
      <c r="B8" t="s">
        <v>402</v>
      </c>
      <c r="C8">
        <v>100</v>
      </c>
      <c r="D8">
        <v>100</v>
      </c>
      <c r="G8">
        <v>100</v>
      </c>
      <c r="K8" t="s">
        <v>639</v>
      </c>
    </row>
    <row r="9" spans="1:18" x14ac:dyDescent="0.25">
      <c r="A9" t="s">
        <v>399</v>
      </c>
      <c r="B9" t="s">
        <v>403</v>
      </c>
      <c r="C9">
        <v>100</v>
      </c>
      <c r="D9">
        <v>100</v>
      </c>
      <c r="G9">
        <v>100</v>
      </c>
      <c r="K9" t="s">
        <v>640</v>
      </c>
    </row>
    <row r="10" spans="1:18" x14ac:dyDescent="0.25">
      <c r="A10" t="s">
        <v>399</v>
      </c>
      <c r="B10" t="s">
        <v>404</v>
      </c>
      <c r="C10">
        <v>100</v>
      </c>
      <c r="D10">
        <v>100</v>
      </c>
      <c r="G10">
        <v>100</v>
      </c>
      <c r="K10" t="s">
        <v>641</v>
      </c>
    </row>
    <row r="11" spans="1:18" x14ac:dyDescent="0.25">
      <c r="A11" t="s">
        <v>399</v>
      </c>
      <c r="B11" t="s">
        <v>405</v>
      </c>
      <c r="C11">
        <v>100</v>
      </c>
      <c r="D11">
        <v>100</v>
      </c>
      <c r="G11">
        <v>100</v>
      </c>
      <c r="K11" t="s">
        <v>642</v>
      </c>
    </row>
    <row r="12" spans="1:18" x14ac:dyDescent="0.25">
      <c r="A12" t="s">
        <v>399</v>
      </c>
      <c r="B12" t="s">
        <v>406</v>
      </c>
      <c r="C12">
        <v>100</v>
      </c>
      <c r="D12">
        <v>100</v>
      </c>
      <c r="G12">
        <v>100</v>
      </c>
      <c r="K12" t="s">
        <v>643</v>
      </c>
    </row>
    <row r="13" spans="1:18" x14ac:dyDescent="0.25">
      <c r="A13" t="s">
        <v>399</v>
      </c>
      <c r="B13" t="s">
        <v>407</v>
      </c>
      <c r="C13">
        <v>100</v>
      </c>
      <c r="D13">
        <v>100</v>
      </c>
      <c r="G13">
        <v>100</v>
      </c>
      <c r="K13" t="s">
        <v>644</v>
      </c>
    </row>
    <row r="14" spans="1:18" x14ac:dyDescent="0.25">
      <c r="A14" t="s">
        <v>399</v>
      </c>
      <c r="B14" t="s">
        <v>408</v>
      </c>
      <c r="C14">
        <v>100</v>
      </c>
      <c r="D14">
        <v>100</v>
      </c>
      <c r="G14">
        <v>100</v>
      </c>
      <c r="K14" t="s">
        <v>645</v>
      </c>
    </row>
    <row r="15" spans="1:18" x14ac:dyDescent="0.25">
      <c r="A15" t="s">
        <v>399</v>
      </c>
      <c r="B15" t="s">
        <v>409</v>
      </c>
      <c r="C15">
        <v>100</v>
      </c>
      <c r="D15">
        <v>100</v>
      </c>
      <c r="G15">
        <v>100</v>
      </c>
      <c r="K15" t="s">
        <v>646</v>
      </c>
    </row>
    <row r="16" spans="1:18" x14ac:dyDescent="0.25">
      <c r="A16" t="s">
        <v>399</v>
      </c>
      <c r="B16" t="s">
        <v>410</v>
      </c>
      <c r="C16">
        <v>100</v>
      </c>
      <c r="D16">
        <v>100</v>
      </c>
      <c r="G16">
        <v>100</v>
      </c>
      <c r="K16" t="s">
        <v>647</v>
      </c>
    </row>
    <row r="17" spans="1:18" x14ac:dyDescent="0.25">
      <c r="A17" t="s">
        <v>399</v>
      </c>
      <c r="B17" t="s">
        <v>411</v>
      </c>
      <c r="C17">
        <v>100</v>
      </c>
      <c r="D17">
        <v>100</v>
      </c>
      <c r="G17">
        <v>100</v>
      </c>
      <c r="K17" t="s">
        <v>648</v>
      </c>
    </row>
    <row r="18" spans="1:18" x14ac:dyDescent="0.25">
      <c r="A18" t="s">
        <v>399</v>
      </c>
      <c r="B18" t="s">
        <v>412</v>
      </c>
      <c r="C18">
        <v>100</v>
      </c>
      <c r="D18">
        <v>100</v>
      </c>
      <c r="G18">
        <v>100</v>
      </c>
      <c r="K18" t="s">
        <v>649</v>
      </c>
      <c r="P18" s="1"/>
      <c r="R18" s="1"/>
    </row>
    <row r="19" spans="1:18" x14ac:dyDescent="0.25">
      <c r="A19" t="s">
        <v>399</v>
      </c>
      <c r="B19" t="s">
        <v>413</v>
      </c>
      <c r="C19">
        <v>100</v>
      </c>
      <c r="D19">
        <v>100</v>
      </c>
      <c r="G19">
        <v>100</v>
      </c>
      <c r="K19" t="s">
        <v>650</v>
      </c>
    </row>
    <row r="20" spans="1:18" x14ac:dyDescent="0.25">
      <c r="A20" t="s">
        <v>399</v>
      </c>
      <c r="B20" t="s">
        <v>414</v>
      </c>
      <c r="C20">
        <v>100</v>
      </c>
      <c r="D20">
        <v>100</v>
      </c>
      <c r="G20">
        <v>100</v>
      </c>
      <c r="K20" t="s">
        <v>651</v>
      </c>
    </row>
    <row r="21" spans="1:18" x14ac:dyDescent="0.25">
      <c r="A21" t="s">
        <v>399</v>
      </c>
      <c r="B21" t="s">
        <v>415</v>
      </c>
      <c r="C21">
        <v>100</v>
      </c>
      <c r="D21">
        <v>100</v>
      </c>
      <c r="G21">
        <v>100</v>
      </c>
      <c r="K21" t="s">
        <v>652</v>
      </c>
    </row>
    <row r="22" spans="1:18" x14ac:dyDescent="0.25">
      <c r="A22" t="s">
        <v>399</v>
      </c>
      <c r="B22" t="s">
        <v>416</v>
      </c>
      <c r="C22">
        <v>100</v>
      </c>
      <c r="D22">
        <v>100</v>
      </c>
      <c r="G22">
        <v>100</v>
      </c>
      <c r="K22" t="s">
        <v>653</v>
      </c>
    </row>
    <row r="23" spans="1:18" x14ac:dyDescent="0.25">
      <c r="A23" t="s">
        <v>399</v>
      </c>
      <c r="B23" t="s">
        <v>417</v>
      </c>
      <c r="C23">
        <v>100</v>
      </c>
      <c r="D23">
        <v>100</v>
      </c>
      <c r="G23">
        <v>100</v>
      </c>
      <c r="K23" t="s">
        <v>654</v>
      </c>
    </row>
    <row r="24" spans="1:18" x14ac:dyDescent="0.25">
      <c r="A24" t="s">
        <v>399</v>
      </c>
      <c r="B24" t="s">
        <v>418</v>
      </c>
      <c r="C24">
        <v>100</v>
      </c>
      <c r="D24">
        <v>100</v>
      </c>
      <c r="G24">
        <v>100</v>
      </c>
      <c r="K24" t="s">
        <v>655</v>
      </c>
    </row>
    <row r="25" spans="1:18" x14ac:dyDescent="0.25">
      <c r="A25" t="s">
        <v>399</v>
      </c>
      <c r="B25" t="s">
        <v>419</v>
      </c>
      <c r="C25">
        <v>100</v>
      </c>
      <c r="D25">
        <v>100</v>
      </c>
      <c r="G25">
        <v>100</v>
      </c>
      <c r="K25" t="s">
        <v>656</v>
      </c>
    </row>
    <row r="26" spans="1:18" x14ac:dyDescent="0.25">
      <c r="A26" t="s">
        <v>399</v>
      </c>
      <c r="B26" t="s">
        <v>420</v>
      </c>
      <c r="C26">
        <v>100</v>
      </c>
      <c r="D26">
        <v>100</v>
      </c>
      <c r="G26">
        <v>100</v>
      </c>
      <c r="K26" t="s">
        <v>657</v>
      </c>
    </row>
    <row r="27" spans="1:18" x14ac:dyDescent="0.25">
      <c r="A27" t="s">
        <v>399</v>
      </c>
      <c r="B27" t="s">
        <v>630</v>
      </c>
      <c r="C27">
        <v>100</v>
      </c>
      <c r="D27">
        <v>100</v>
      </c>
      <c r="G27">
        <v>100</v>
      </c>
      <c r="K27" t="s">
        <v>658</v>
      </c>
      <c r="P27" s="1"/>
      <c r="R27" s="1"/>
    </row>
    <row r="28" spans="1:18" x14ac:dyDescent="0.25">
      <c r="A28" t="s">
        <v>399</v>
      </c>
      <c r="B28" t="s">
        <v>421</v>
      </c>
      <c r="C28">
        <v>100</v>
      </c>
      <c r="D28">
        <v>100</v>
      </c>
      <c r="G28">
        <v>100</v>
      </c>
      <c r="K28" t="s">
        <v>659</v>
      </c>
      <c r="P28" s="1"/>
      <c r="R28" s="1"/>
    </row>
    <row r="29" spans="1:18" x14ac:dyDescent="0.25">
      <c r="A29" t="s">
        <v>399</v>
      </c>
      <c r="B29" t="s">
        <v>422</v>
      </c>
      <c r="C29">
        <v>100</v>
      </c>
      <c r="D29">
        <v>100</v>
      </c>
      <c r="G29">
        <v>100</v>
      </c>
      <c r="K29" t="s">
        <v>660</v>
      </c>
      <c r="P29" s="1"/>
      <c r="R29" s="1"/>
    </row>
    <row r="30" spans="1:18" x14ac:dyDescent="0.25">
      <c r="A30" t="s">
        <v>399</v>
      </c>
      <c r="B30" t="s">
        <v>423</v>
      </c>
      <c r="C30">
        <v>100</v>
      </c>
      <c r="D30">
        <v>100</v>
      </c>
      <c r="G30">
        <v>100</v>
      </c>
      <c r="K30" t="s">
        <v>661</v>
      </c>
      <c r="P30" s="1"/>
      <c r="R30" s="1"/>
    </row>
    <row r="31" spans="1:18" x14ac:dyDescent="0.25">
      <c r="A31" t="s">
        <v>399</v>
      </c>
      <c r="B31" t="s">
        <v>424</v>
      </c>
      <c r="C31">
        <v>100</v>
      </c>
      <c r="D31">
        <v>100</v>
      </c>
      <c r="G31">
        <v>100</v>
      </c>
      <c r="K31" t="s">
        <v>662</v>
      </c>
      <c r="P31" s="1"/>
      <c r="R31" s="1"/>
    </row>
    <row r="32" spans="1:18" x14ac:dyDescent="0.25">
      <c r="A32" t="s">
        <v>399</v>
      </c>
      <c r="B32" t="s">
        <v>425</v>
      </c>
      <c r="C32">
        <v>88.423599999999993</v>
      </c>
      <c r="D32">
        <v>88.423599999999993</v>
      </c>
      <c r="G32">
        <v>88.423599999999993</v>
      </c>
      <c r="K32" t="s">
        <v>663</v>
      </c>
      <c r="P32" s="1"/>
      <c r="R32" s="1"/>
    </row>
    <row r="33" spans="1:18" x14ac:dyDescent="0.25">
      <c r="A33" t="s">
        <v>399</v>
      </c>
      <c r="B33" t="s">
        <v>426</v>
      </c>
      <c r="C33">
        <v>101.1512</v>
      </c>
      <c r="D33">
        <v>101.1512</v>
      </c>
      <c r="G33">
        <v>101.1512</v>
      </c>
      <c r="K33" t="s">
        <v>664</v>
      </c>
      <c r="P33" s="1"/>
      <c r="R33" s="1"/>
    </row>
    <row r="34" spans="1:18" x14ac:dyDescent="0.25">
      <c r="A34" t="s">
        <v>399</v>
      </c>
      <c r="B34" t="s">
        <v>427</v>
      </c>
      <c r="C34">
        <v>88.671800000000005</v>
      </c>
      <c r="D34">
        <v>88.671800000000005</v>
      </c>
      <c r="G34">
        <v>88.671800000000005</v>
      </c>
      <c r="K34" t="s">
        <v>665</v>
      </c>
      <c r="P34" s="1"/>
      <c r="R34" s="1"/>
    </row>
    <row r="35" spans="1:18" x14ac:dyDescent="0.25">
      <c r="A35" t="s">
        <v>399</v>
      </c>
      <c r="B35" t="s">
        <v>428</v>
      </c>
      <c r="C35">
        <v>110.749</v>
      </c>
      <c r="D35">
        <v>110.749</v>
      </c>
      <c r="G35">
        <v>110.749</v>
      </c>
      <c r="K35" t="s">
        <v>666</v>
      </c>
    </row>
    <row r="36" spans="1:18" x14ac:dyDescent="0.25">
      <c r="A36" t="s">
        <v>399</v>
      </c>
      <c r="B36" t="s">
        <v>429</v>
      </c>
      <c r="C36">
        <v>110</v>
      </c>
      <c r="D36">
        <v>110</v>
      </c>
      <c r="G36">
        <v>110</v>
      </c>
      <c r="K36" t="s">
        <v>667</v>
      </c>
      <c r="P36" s="1"/>
      <c r="R36" s="1"/>
    </row>
    <row r="37" spans="1:18" x14ac:dyDescent="0.25">
      <c r="A37" t="s">
        <v>399</v>
      </c>
      <c r="B37" t="s">
        <v>430</v>
      </c>
      <c r="C37">
        <v>102.8874</v>
      </c>
      <c r="D37">
        <v>102.8874</v>
      </c>
      <c r="G37">
        <v>102.8874</v>
      </c>
      <c r="K37" t="s">
        <v>668</v>
      </c>
    </row>
    <row r="38" spans="1:18" x14ac:dyDescent="0.25">
      <c r="A38" t="s">
        <v>399</v>
      </c>
      <c r="B38" t="s">
        <v>431</v>
      </c>
      <c r="C38">
        <v>89.999899999999997</v>
      </c>
      <c r="D38">
        <v>89.999899999999997</v>
      </c>
      <c r="G38">
        <v>89.999899999999997</v>
      </c>
      <c r="K38" t="s">
        <v>669</v>
      </c>
    </row>
    <row r="39" spans="1:18" x14ac:dyDescent="0.25">
      <c r="A39" t="s">
        <v>399</v>
      </c>
      <c r="B39" t="s">
        <v>432</v>
      </c>
      <c r="C39">
        <v>103.6982</v>
      </c>
      <c r="D39">
        <v>103.6982</v>
      </c>
      <c r="G39">
        <v>103.6982</v>
      </c>
      <c r="K39" t="s">
        <v>670</v>
      </c>
      <c r="P39" s="1"/>
      <c r="R39" s="1"/>
    </row>
    <row r="40" spans="1:18" x14ac:dyDescent="0.25">
      <c r="A40" t="s">
        <v>399</v>
      </c>
      <c r="B40" t="s">
        <v>433</v>
      </c>
      <c r="C40">
        <v>96.808800000000005</v>
      </c>
      <c r="D40">
        <v>96.808800000000005</v>
      </c>
      <c r="G40">
        <v>96.808800000000005</v>
      </c>
      <c r="K40" t="s">
        <v>671</v>
      </c>
    </row>
    <row r="41" spans="1:18" x14ac:dyDescent="0.25">
      <c r="A41" t="s">
        <v>399</v>
      </c>
      <c r="B41" t="s">
        <v>434</v>
      </c>
      <c r="C41">
        <v>114.3678</v>
      </c>
      <c r="D41">
        <v>114.3678</v>
      </c>
      <c r="G41">
        <v>114.3678</v>
      </c>
      <c r="K41" t="s">
        <v>672</v>
      </c>
      <c r="P41" s="1"/>
      <c r="R41" s="1"/>
    </row>
    <row r="42" spans="1:18" x14ac:dyDescent="0.25">
      <c r="A42" t="s">
        <v>399</v>
      </c>
      <c r="B42" t="s">
        <v>435</v>
      </c>
      <c r="C42">
        <v>100</v>
      </c>
      <c r="D42">
        <v>100</v>
      </c>
      <c r="G42">
        <v>100</v>
      </c>
      <c r="K42" t="s">
        <v>673</v>
      </c>
    </row>
    <row r="43" spans="1:18" x14ac:dyDescent="0.25">
      <c r="A43" t="s">
        <v>399</v>
      </c>
      <c r="B43" t="s">
        <v>436</v>
      </c>
      <c r="C43">
        <v>104.9997</v>
      </c>
      <c r="D43">
        <v>104.9997</v>
      </c>
      <c r="G43">
        <v>104.9997</v>
      </c>
      <c r="K43" t="s">
        <v>674</v>
      </c>
    </row>
    <row r="44" spans="1:18" x14ac:dyDescent="0.25">
      <c r="A44" t="s">
        <v>399</v>
      </c>
      <c r="B44" t="s">
        <v>437</v>
      </c>
      <c r="C44">
        <v>100</v>
      </c>
      <c r="D44">
        <v>100</v>
      </c>
      <c r="G44">
        <v>100</v>
      </c>
      <c r="K44" t="s">
        <v>675</v>
      </c>
    </row>
    <row r="45" spans="1:18" x14ac:dyDescent="0.25">
      <c r="A45" t="s">
        <v>399</v>
      </c>
      <c r="B45" t="s">
        <v>438</v>
      </c>
      <c r="C45">
        <v>100</v>
      </c>
      <c r="D45">
        <v>100</v>
      </c>
      <c r="G45">
        <v>100</v>
      </c>
      <c r="K45" t="s">
        <v>676</v>
      </c>
    </row>
    <row r="46" spans="1:18" x14ac:dyDescent="0.25">
      <c r="A46" t="s">
        <v>399</v>
      </c>
      <c r="B46" t="s">
        <v>439</v>
      </c>
      <c r="C46">
        <v>100</v>
      </c>
      <c r="D46">
        <v>100</v>
      </c>
      <c r="G46">
        <v>100</v>
      </c>
      <c r="K46" t="s">
        <v>677</v>
      </c>
      <c r="P46" s="1"/>
      <c r="R46" s="1"/>
    </row>
    <row r="47" spans="1:18" x14ac:dyDescent="0.25">
      <c r="A47" t="s">
        <v>399</v>
      </c>
      <c r="B47" t="s">
        <v>440</v>
      </c>
      <c r="C47">
        <v>100</v>
      </c>
      <c r="D47">
        <v>100</v>
      </c>
      <c r="G47">
        <v>100</v>
      </c>
      <c r="K47" t="s">
        <v>678</v>
      </c>
    </row>
    <row r="48" spans="1:18" x14ac:dyDescent="0.25">
      <c r="A48" t="s">
        <v>399</v>
      </c>
      <c r="B48" t="s">
        <v>441</v>
      </c>
      <c r="C48">
        <v>100</v>
      </c>
      <c r="D48">
        <v>100</v>
      </c>
      <c r="G48">
        <v>100</v>
      </c>
      <c r="K48" t="s">
        <v>679</v>
      </c>
    </row>
    <row r="49" spans="1:18" x14ac:dyDescent="0.25">
      <c r="A49" t="s">
        <v>399</v>
      </c>
      <c r="B49" t="s">
        <v>442</v>
      </c>
      <c r="C49">
        <v>70.500100000000003</v>
      </c>
      <c r="D49">
        <v>70.500100000000003</v>
      </c>
      <c r="G49">
        <v>70.500100000000003</v>
      </c>
      <c r="K49" t="s">
        <v>680</v>
      </c>
    </row>
    <row r="50" spans="1:18" x14ac:dyDescent="0.25">
      <c r="A50" t="s">
        <v>399</v>
      </c>
      <c r="B50" t="s">
        <v>443</v>
      </c>
      <c r="C50">
        <v>108.00020000000001</v>
      </c>
      <c r="D50">
        <v>108.00020000000001</v>
      </c>
      <c r="G50">
        <v>108.00020000000001</v>
      </c>
      <c r="K50" t="s">
        <v>681</v>
      </c>
    </row>
    <row r="51" spans="1:18" x14ac:dyDescent="0.25">
      <c r="A51" t="s">
        <v>399</v>
      </c>
      <c r="B51" t="s">
        <v>444</v>
      </c>
      <c r="C51">
        <v>100</v>
      </c>
      <c r="D51">
        <v>100</v>
      </c>
      <c r="G51">
        <v>100</v>
      </c>
      <c r="K51" t="s">
        <v>682</v>
      </c>
    </row>
    <row r="52" spans="1:18" x14ac:dyDescent="0.25">
      <c r="A52" t="s">
        <v>399</v>
      </c>
      <c r="B52" t="s">
        <v>445</v>
      </c>
      <c r="C52">
        <v>100</v>
      </c>
      <c r="D52">
        <v>100</v>
      </c>
      <c r="G52">
        <v>100</v>
      </c>
      <c r="K52" t="s">
        <v>683</v>
      </c>
    </row>
    <row r="53" spans="1:18" x14ac:dyDescent="0.25">
      <c r="A53" t="s">
        <v>399</v>
      </c>
      <c r="B53" t="s">
        <v>446</v>
      </c>
      <c r="C53">
        <v>100</v>
      </c>
      <c r="D53">
        <v>100</v>
      </c>
      <c r="G53">
        <v>100</v>
      </c>
      <c r="K53" t="s">
        <v>684</v>
      </c>
    </row>
    <row r="54" spans="1:18" x14ac:dyDescent="0.25">
      <c r="A54" t="s">
        <v>399</v>
      </c>
      <c r="B54" t="s">
        <v>447</v>
      </c>
      <c r="C54">
        <v>100</v>
      </c>
      <c r="D54">
        <v>100</v>
      </c>
      <c r="G54">
        <v>100</v>
      </c>
      <c r="K54" t="s">
        <v>685</v>
      </c>
    </row>
    <row r="55" spans="1:18" x14ac:dyDescent="0.25">
      <c r="A55" t="s">
        <v>399</v>
      </c>
      <c r="B55" t="s">
        <v>448</v>
      </c>
      <c r="C55">
        <v>100</v>
      </c>
      <c r="D55">
        <v>100</v>
      </c>
      <c r="G55">
        <v>100</v>
      </c>
      <c r="K55" t="s">
        <v>686</v>
      </c>
    </row>
    <row r="56" spans="1:18" x14ac:dyDescent="0.25">
      <c r="A56" t="s">
        <v>399</v>
      </c>
      <c r="B56" t="s">
        <v>449</v>
      </c>
      <c r="C56">
        <v>100</v>
      </c>
      <c r="D56">
        <v>100</v>
      </c>
      <c r="G56">
        <v>100</v>
      </c>
      <c r="K56" t="s">
        <v>687</v>
      </c>
    </row>
    <row r="57" spans="1:18" x14ac:dyDescent="0.25">
      <c r="A57" t="s">
        <v>399</v>
      </c>
      <c r="B57" t="s">
        <v>450</v>
      </c>
      <c r="C57">
        <v>100</v>
      </c>
      <c r="D57">
        <v>100</v>
      </c>
      <c r="G57">
        <v>100</v>
      </c>
      <c r="K57" t="s">
        <v>688</v>
      </c>
    </row>
    <row r="58" spans="1:18" x14ac:dyDescent="0.25">
      <c r="A58" t="s">
        <v>399</v>
      </c>
      <c r="B58" t="s">
        <v>451</v>
      </c>
      <c r="C58">
        <v>100</v>
      </c>
      <c r="D58">
        <v>100</v>
      </c>
      <c r="G58">
        <v>100</v>
      </c>
      <c r="K58" t="s">
        <v>689</v>
      </c>
    </row>
    <row r="59" spans="1:18" x14ac:dyDescent="0.25">
      <c r="A59" t="s">
        <v>399</v>
      </c>
      <c r="B59" t="s">
        <v>452</v>
      </c>
      <c r="C59">
        <v>100</v>
      </c>
      <c r="D59">
        <v>100</v>
      </c>
      <c r="G59">
        <v>100</v>
      </c>
      <c r="K59" t="s">
        <v>690</v>
      </c>
    </row>
    <row r="60" spans="1:18" x14ac:dyDescent="0.25">
      <c r="A60" t="s">
        <v>399</v>
      </c>
      <c r="B60" t="s">
        <v>453</v>
      </c>
      <c r="C60">
        <v>100</v>
      </c>
      <c r="D60">
        <v>100</v>
      </c>
      <c r="G60">
        <v>100</v>
      </c>
      <c r="K60" t="s">
        <v>691</v>
      </c>
      <c r="P60" s="1"/>
      <c r="R60" s="1"/>
    </row>
    <row r="61" spans="1:18" x14ac:dyDescent="0.25">
      <c r="A61" t="s">
        <v>399</v>
      </c>
      <c r="B61" t="s">
        <v>454</v>
      </c>
      <c r="C61">
        <v>100</v>
      </c>
      <c r="D61">
        <v>100</v>
      </c>
      <c r="G61">
        <v>100</v>
      </c>
      <c r="K61" t="s">
        <v>692</v>
      </c>
      <c r="P61" s="1"/>
      <c r="R61" s="1"/>
    </row>
    <row r="62" spans="1:18" x14ac:dyDescent="0.25">
      <c r="A62" t="s">
        <v>399</v>
      </c>
      <c r="B62" t="s">
        <v>455</v>
      </c>
      <c r="C62">
        <v>100</v>
      </c>
      <c r="D62">
        <v>100</v>
      </c>
      <c r="G62">
        <v>100</v>
      </c>
      <c r="K62" t="s">
        <v>693</v>
      </c>
      <c r="P62" s="1"/>
      <c r="R62" s="1"/>
    </row>
    <row r="63" spans="1:18" x14ac:dyDescent="0.25">
      <c r="A63" t="s">
        <v>399</v>
      </c>
      <c r="B63" t="s">
        <v>456</v>
      </c>
      <c r="C63">
        <v>102</v>
      </c>
      <c r="D63">
        <v>102</v>
      </c>
      <c r="G63">
        <v>102</v>
      </c>
      <c r="K63" t="s">
        <v>694</v>
      </c>
      <c r="P63" s="1"/>
      <c r="R63" s="1"/>
    </row>
    <row r="64" spans="1:18" x14ac:dyDescent="0.25">
      <c r="A64" t="s">
        <v>399</v>
      </c>
      <c r="B64" t="s">
        <v>457</v>
      </c>
      <c r="C64">
        <v>85</v>
      </c>
      <c r="D64">
        <v>85</v>
      </c>
      <c r="G64">
        <v>85</v>
      </c>
      <c r="K64" t="s">
        <v>695</v>
      </c>
      <c r="P64" s="1"/>
      <c r="R64" s="1"/>
    </row>
    <row r="65" spans="1:18" x14ac:dyDescent="0.25">
      <c r="A65" t="s">
        <v>399</v>
      </c>
      <c r="B65" t="s">
        <v>458</v>
      </c>
      <c r="C65">
        <v>90</v>
      </c>
      <c r="D65">
        <v>90</v>
      </c>
      <c r="G65">
        <v>90</v>
      </c>
      <c r="K65" t="s">
        <v>696</v>
      </c>
      <c r="P65" s="1"/>
      <c r="R65" s="1"/>
    </row>
    <row r="66" spans="1:18" x14ac:dyDescent="0.25">
      <c r="A66" t="s">
        <v>399</v>
      </c>
      <c r="B66" t="s">
        <v>459</v>
      </c>
      <c r="C66">
        <v>100</v>
      </c>
      <c r="D66">
        <v>100</v>
      </c>
      <c r="G66">
        <v>100</v>
      </c>
      <c r="K66" t="s">
        <v>697</v>
      </c>
      <c r="P66" s="1"/>
      <c r="R66" s="1"/>
    </row>
    <row r="67" spans="1:18" x14ac:dyDescent="0.25">
      <c r="A67" t="s">
        <v>399</v>
      </c>
      <c r="B67" t="s">
        <v>460</v>
      </c>
      <c r="C67">
        <v>100</v>
      </c>
      <c r="D67">
        <v>100</v>
      </c>
      <c r="G67">
        <v>100</v>
      </c>
      <c r="K67" t="s">
        <v>698</v>
      </c>
      <c r="P67" s="1"/>
      <c r="R67" s="1"/>
    </row>
    <row r="68" spans="1:18" x14ac:dyDescent="0.25">
      <c r="A68" t="s">
        <v>399</v>
      </c>
      <c r="B68" t="s">
        <v>461</v>
      </c>
      <c r="C68">
        <v>90</v>
      </c>
      <c r="D68">
        <v>90</v>
      </c>
      <c r="G68">
        <v>90</v>
      </c>
      <c r="K68" t="s">
        <v>699</v>
      </c>
      <c r="P68" s="1"/>
      <c r="R68" s="1"/>
    </row>
    <row r="69" spans="1:18" x14ac:dyDescent="0.25">
      <c r="A69" t="s">
        <v>399</v>
      </c>
      <c r="B69" t="s">
        <v>462</v>
      </c>
      <c r="C69">
        <v>90</v>
      </c>
      <c r="D69">
        <v>90</v>
      </c>
      <c r="G69">
        <v>90</v>
      </c>
      <c r="K69" t="s">
        <v>700</v>
      </c>
      <c r="P69" s="1"/>
      <c r="R69" s="1"/>
    </row>
    <row r="70" spans="1:18" x14ac:dyDescent="0.25">
      <c r="A70" t="s">
        <v>399</v>
      </c>
      <c r="B70" t="s">
        <v>463</v>
      </c>
      <c r="C70">
        <v>100</v>
      </c>
      <c r="D70">
        <v>100</v>
      </c>
      <c r="G70">
        <v>100</v>
      </c>
      <c r="K70" t="s">
        <v>701</v>
      </c>
      <c r="P70" s="1"/>
      <c r="R70" s="1"/>
    </row>
    <row r="71" spans="1:18" x14ac:dyDescent="0.25">
      <c r="A71" t="s">
        <v>399</v>
      </c>
      <c r="B71" t="s">
        <v>464</v>
      </c>
      <c r="C71">
        <v>80</v>
      </c>
      <c r="D71">
        <v>80</v>
      </c>
      <c r="G71">
        <v>80</v>
      </c>
      <c r="K71" t="s">
        <v>702</v>
      </c>
      <c r="P71" s="1"/>
      <c r="R71" s="1"/>
    </row>
    <row r="72" spans="1:18" x14ac:dyDescent="0.25">
      <c r="A72" t="s">
        <v>399</v>
      </c>
      <c r="B72" t="s">
        <v>465</v>
      </c>
      <c r="C72">
        <v>75</v>
      </c>
      <c r="D72">
        <v>75</v>
      </c>
      <c r="G72">
        <v>75</v>
      </c>
      <c r="K72" t="s">
        <v>703</v>
      </c>
      <c r="P72" s="1"/>
      <c r="R72" s="1"/>
    </row>
    <row r="73" spans="1:18" x14ac:dyDescent="0.25">
      <c r="A73" t="s">
        <v>399</v>
      </c>
      <c r="B73" t="s">
        <v>466</v>
      </c>
      <c r="C73">
        <v>100</v>
      </c>
      <c r="D73">
        <v>100</v>
      </c>
      <c r="G73">
        <v>100</v>
      </c>
      <c r="K73" t="s">
        <v>704</v>
      </c>
      <c r="P73" s="1"/>
      <c r="R73" s="1"/>
    </row>
    <row r="74" spans="1:18" x14ac:dyDescent="0.25">
      <c r="A74" t="s">
        <v>399</v>
      </c>
      <c r="B74" t="s">
        <v>467</v>
      </c>
      <c r="C74">
        <v>90</v>
      </c>
      <c r="D74">
        <v>90</v>
      </c>
      <c r="G74">
        <v>90</v>
      </c>
      <c r="K74" t="s">
        <v>705</v>
      </c>
      <c r="P74" s="1"/>
      <c r="R74" s="1"/>
    </row>
    <row r="75" spans="1:18" x14ac:dyDescent="0.25">
      <c r="A75" t="s">
        <v>399</v>
      </c>
      <c r="B75" t="s">
        <v>468</v>
      </c>
      <c r="C75">
        <v>90</v>
      </c>
      <c r="D75">
        <v>90</v>
      </c>
      <c r="G75">
        <v>90</v>
      </c>
      <c r="K75" t="s">
        <v>706</v>
      </c>
      <c r="P75" s="1"/>
      <c r="R75" s="1"/>
    </row>
    <row r="76" spans="1:18" x14ac:dyDescent="0.25">
      <c r="A76" t="s">
        <v>399</v>
      </c>
      <c r="B76" t="s">
        <v>469</v>
      </c>
      <c r="C76">
        <v>100</v>
      </c>
      <c r="D76">
        <v>100</v>
      </c>
      <c r="G76">
        <v>100</v>
      </c>
      <c r="K76" t="s">
        <v>707</v>
      </c>
      <c r="P76" s="1"/>
      <c r="R76" s="1"/>
    </row>
    <row r="77" spans="1:18" x14ac:dyDescent="0.25">
      <c r="A77" t="s">
        <v>399</v>
      </c>
      <c r="B77" t="s">
        <v>470</v>
      </c>
      <c r="C77">
        <v>98.463099999999997</v>
      </c>
      <c r="D77">
        <v>98.463099999999997</v>
      </c>
      <c r="G77">
        <v>98.463099999999997</v>
      </c>
      <c r="K77" t="s">
        <v>708</v>
      </c>
      <c r="P77" s="1"/>
      <c r="R77" s="1"/>
    </row>
    <row r="78" spans="1:18" x14ac:dyDescent="0.25">
      <c r="A78" t="s">
        <v>399</v>
      </c>
      <c r="B78" t="s">
        <v>471</v>
      </c>
      <c r="C78">
        <v>40.049999999999997</v>
      </c>
      <c r="D78">
        <v>40.049999999999997</v>
      </c>
      <c r="G78">
        <v>40.049999999999997</v>
      </c>
      <c r="K78" t="s">
        <v>709</v>
      </c>
      <c r="P78" s="1"/>
      <c r="R78" s="1"/>
    </row>
    <row r="79" spans="1:18" x14ac:dyDescent="0.25">
      <c r="A79" t="s">
        <v>399</v>
      </c>
      <c r="B79" t="s">
        <v>472</v>
      </c>
      <c r="C79">
        <v>90</v>
      </c>
      <c r="D79">
        <v>90</v>
      </c>
      <c r="G79">
        <v>90</v>
      </c>
      <c r="K79" t="s">
        <v>710</v>
      </c>
      <c r="P79" s="1"/>
      <c r="R79" s="1"/>
    </row>
    <row r="80" spans="1:18" x14ac:dyDescent="0.25">
      <c r="A80" t="s">
        <v>399</v>
      </c>
      <c r="B80" t="s">
        <v>473</v>
      </c>
      <c r="C80">
        <v>80</v>
      </c>
      <c r="D80">
        <v>80</v>
      </c>
      <c r="E80">
        <v>90</v>
      </c>
      <c r="F80">
        <v>90</v>
      </c>
      <c r="G80">
        <v>90</v>
      </c>
      <c r="H80">
        <v>10</v>
      </c>
      <c r="I80">
        <v>1000</v>
      </c>
      <c r="J80">
        <v>900000</v>
      </c>
      <c r="K80" t="s">
        <v>711</v>
      </c>
      <c r="P80" s="1"/>
      <c r="R80" s="1"/>
    </row>
    <row r="81" spans="1:18" x14ac:dyDescent="0.25">
      <c r="A81" t="s">
        <v>399</v>
      </c>
      <c r="B81" t="s">
        <v>474</v>
      </c>
      <c r="C81">
        <v>80</v>
      </c>
      <c r="D81">
        <v>80</v>
      </c>
      <c r="G81">
        <v>80</v>
      </c>
      <c r="K81" t="s">
        <v>712</v>
      </c>
      <c r="P81" s="1"/>
      <c r="R81" s="1"/>
    </row>
    <row r="82" spans="1:18" x14ac:dyDescent="0.25">
      <c r="A82" t="s">
        <v>399</v>
      </c>
      <c r="B82" t="s">
        <v>475</v>
      </c>
      <c r="C82">
        <v>100</v>
      </c>
      <c r="D82">
        <v>100</v>
      </c>
      <c r="G82">
        <v>100</v>
      </c>
      <c r="K82" t="s">
        <v>713</v>
      </c>
    </row>
    <row r="83" spans="1:18" x14ac:dyDescent="0.25">
      <c r="A83" t="s">
        <v>399</v>
      </c>
      <c r="B83" t="s">
        <v>476</v>
      </c>
      <c r="C83">
        <v>100</v>
      </c>
      <c r="D83">
        <v>100</v>
      </c>
      <c r="G83">
        <v>100</v>
      </c>
      <c r="K83" t="s">
        <v>714</v>
      </c>
      <c r="P83" s="1"/>
      <c r="R83" s="1"/>
    </row>
    <row r="84" spans="1:18" x14ac:dyDescent="0.25">
      <c r="A84" t="s">
        <v>399</v>
      </c>
      <c r="B84" t="s">
        <v>477</v>
      </c>
      <c r="C84">
        <v>100</v>
      </c>
      <c r="D84">
        <v>100</v>
      </c>
      <c r="G84">
        <v>100</v>
      </c>
      <c r="K84" t="s">
        <v>715</v>
      </c>
    </row>
    <row r="85" spans="1:18" x14ac:dyDescent="0.25">
      <c r="A85" t="s">
        <v>399</v>
      </c>
      <c r="B85" t="s">
        <v>478</v>
      </c>
      <c r="C85">
        <v>80</v>
      </c>
      <c r="D85">
        <v>80</v>
      </c>
      <c r="G85">
        <v>80</v>
      </c>
      <c r="K85" t="s">
        <v>716</v>
      </c>
    </row>
    <row r="86" spans="1:18" x14ac:dyDescent="0.25">
      <c r="A86" t="s">
        <v>399</v>
      </c>
      <c r="B86" t="s">
        <v>479</v>
      </c>
      <c r="C86">
        <v>100</v>
      </c>
      <c r="D86">
        <v>100</v>
      </c>
      <c r="G86">
        <v>100</v>
      </c>
      <c r="K86" t="s">
        <v>717</v>
      </c>
      <c r="P86" s="1"/>
      <c r="R86" s="1"/>
    </row>
    <row r="87" spans="1:18" x14ac:dyDescent="0.25">
      <c r="A87" t="s">
        <v>399</v>
      </c>
      <c r="B87" t="s">
        <v>480</v>
      </c>
      <c r="C87">
        <v>100</v>
      </c>
      <c r="D87">
        <v>100</v>
      </c>
      <c r="G87">
        <v>100</v>
      </c>
      <c r="K87" t="s">
        <v>718</v>
      </c>
      <c r="P87" s="1"/>
      <c r="R87" s="1"/>
    </row>
    <row r="88" spans="1:18" x14ac:dyDescent="0.25">
      <c r="A88" t="s">
        <v>399</v>
      </c>
      <c r="B88" t="s">
        <v>481</v>
      </c>
      <c r="C88">
        <v>100</v>
      </c>
      <c r="D88">
        <v>100</v>
      </c>
      <c r="G88">
        <v>100</v>
      </c>
      <c r="K88" t="s">
        <v>719</v>
      </c>
      <c r="P88" s="1"/>
      <c r="R88" s="1"/>
    </row>
    <row r="89" spans="1:18" x14ac:dyDescent="0.25">
      <c r="A89" t="s">
        <v>399</v>
      </c>
      <c r="B89" t="s">
        <v>482</v>
      </c>
      <c r="C89">
        <v>100</v>
      </c>
      <c r="D89">
        <v>100</v>
      </c>
      <c r="G89">
        <v>100</v>
      </c>
      <c r="K89" t="s">
        <v>720</v>
      </c>
      <c r="P89" s="1"/>
      <c r="R89" s="1"/>
    </row>
    <row r="90" spans="1:18" x14ac:dyDescent="0.25">
      <c r="A90" t="s">
        <v>399</v>
      </c>
      <c r="B90" t="s">
        <v>483</v>
      </c>
      <c r="C90">
        <v>100</v>
      </c>
      <c r="D90">
        <v>100</v>
      </c>
      <c r="G90">
        <v>100</v>
      </c>
      <c r="K90" t="s">
        <v>721</v>
      </c>
    </row>
    <row r="91" spans="1:18" x14ac:dyDescent="0.25">
      <c r="A91" t="s">
        <v>399</v>
      </c>
      <c r="B91" t="s">
        <v>484</v>
      </c>
      <c r="C91">
        <v>100</v>
      </c>
      <c r="D91">
        <v>100</v>
      </c>
      <c r="G91">
        <v>100</v>
      </c>
      <c r="K91" t="s">
        <v>722</v>
      </c>
    </row>
    <row r="92" spans="1:18" x14ac:dyDescent="0.25">
      <c r="A92" t="s">
        <v>399</v>
      </c>
      <c r="B92" t="s">
        <v>485</v>
      </c>
      <c r="C92">
        <v>80</v>
      </c>
      <c r="D92">
        <v>80</v>
      </c>
      <c r="G92">
        <v>80</v>
      </c>
      <c r="K92" t="s">
        <v>723</v>
      </c>
    </row>
    <row r="93" spans="1:18" x14ac:dyDescent="0.25">
      <c r="A93" t="s">
        <v>399</v>
      </c>
      <c r="B93" t="s">
        <v>486</v>
      </c>
      <c r="C93">
        <v>85</v>
      </c>
      <c r="D93">
        <v>85</v>
      </c>
      <c r="G93">
        <v>85</v>
      </c>
      <c r="K93" t="s">
        <v>724</v>
      </c>
    </row>
    <row r="94" spans="1:18" x14ac:dyDescent="0.25">
      <c r="A94" t="s">
        <v>399</v>
      </c>
      <c r="B94" t="s">
        <v>487</v>
      </c>
      <c r="C94">
        <v>80</v>
      </c>
      <c r="D94">
        <v>80</v>
      </c>
      <c r="G94">
        <v>80</v>
      </c>
      <c r="K94" t="s">
        <v>725</v>
      </c>
    </row>
    <row r="95" spans="1:18" x14ac:dyDescent="0.25">
      <c r="A95" t="s">
        <v>399</v>
      </c>
      <c r="B95" t="s">
        <v>488</v>
      </c>
      <c r="C95">
        <v>90</v>
      </c>
      <c r="D95">
        <v>90</v>
      </c>
      <c r="G95">
        <v>90</v>
      </c>
      <c r="K95" t="s">
        <v>726</v>
      </c>
      <c r="P95" s="1"/>
      <c r="R95" s="1"/>
    </row>
    <row r="96" spans="1:18" x14ac:dyDescent="0.25">
      <c r="A96" t="s">
        <v>399</v>
      </c>
      <c r="B96" t="s">
        <v>489</v>
      </c>
      <c r="C96">
        <v>90</v>
      </c>
      <c r="D96">
        <v>90</v>
      </c>
      <c r="G96">
        <v>90</v>
      </c>
      <c r="K96" t="s">
        <v>727</v>
      </c>
    </row>
    <row r="97" spans="1:18" x14ac:dyDescent="0.25">
      <c r="A97" t="s">
        <v>399</v>
      </c>
      <c r="B97" t="s">
        <v>490</v>
      </c>
      <c r="C97">
        <v>93</v>
      </c>
      <c r="D97">
        <v>93</v>
      </c>
      <c r="G97">
        <v>93</v>
      </c>
      <c r="K97" t="s">
        <v>728</v>
      </c>
    </row>
    <row r="98" spans="1:18" x14ac:dyDescent="0.25">
      <c r="A98" t="s">
        <v>399</v>
      </c>
      <c r="B98" t="s">
        <v>491</v>
      </c>
      <c r="C98">
        <v>90</v>
      </c>
      <c r="D98">
        <v>90</v>
      </c>
      <c r="G98">
        <v>90</v>
      </c>
      <c r="K98" t="s">
        <v>729</v>
      </c>
    </row>
    <row r="99" spans="1:18" x14ac:dyDescent="0.25">
      <c r="A99" t="s">
        <v>399</v>
      </c>
      <c r="B99" t="s">
        <v>492</v>
      </c>
      <c r="C99">
        <v>100</v>
      </c>
      <c r="D99">
        <v>100</v>
      </c>
      <c r="G99">
        <v>100</v>
      </c>
      <c r="K99" t="s">
        <v>730</v>
      </c>
    </row>
    <row r="100" spans="1:18" x14ac:dyDescent="0.25">
      <c r="A100" t="s">
        <v>399</v>
      </c>
      <c r="B100" t="s">
        <v>493</v>
      </c>
      <c r="C100">
        <v>80</v>
      </c>
      <c r="D100">
        <v>80</v>
      </c>
      <c r="G100">
        <v>80</v>
      </c>
      <c r="K100" t="s">
        <v>731</v>
      </c>
      <c r="P100" s="1"/>
      <c r="R100" s="1"/>
    </row>
    <row r="101" spans="1:18" x14ac:dyDescent="0.25">
      <c r="A101" t="s">
        <v>399</v>
      </c>
      <c r="B101" t="s">
        <v>494</v>
      </c>
      <c r="C101">
        <v>100</v>
      </c>
      <c r="D101">
        <v>100</v>
      </c>
      <c r="G101">
        <v>100</v>
      </c>
      <c r="K101" t="s">
        <v>732</v>
      </c>
    </row>
    <row r="102" spans="1:18" x14ac:dyDescent="0.25">
      <c r="A102" t="s">
        <v>399</v>
      </c>
      <c r="B102" t="s">
        <v>495</v>
      </c>
      <c r="C102">
        <v>100.63</v>
      </c>
      <c r="D102">
        <v>100.63</v>
      </c>
      <c r="G102">
        <v>100.63</v>
      </c>
      <c r="K102" t="s">
        <v>733</v>
      </c>
    </row>
    <row r="103" spans="1:18" x14ac:dyDescent="0.25">
      <c r="A103" t="s">
        <v>399</v>
      </c>
      <c r="B103" t="s">
        <v>496</v>
      </c>
      <c r="C103">
        <v>100</v>
      </c>
      <c r="D103">
        <v>100</v>
      </c>
      <c r="G103">
        <v>100</v>
      </c>
      <c r="K103" t="s">
        <v>734</v>
      </c>
      <c r="P103" s="1"/>
      <c r="R103" s="1"/>
    </row>
    <row r="104" spans="1:18" x14ac:dyDescent="0.25">
      <c r="A104" t="s">
        <v>399</v>
      </c>
      <c r="B104" t="s">
        <v>497</v>
      </c>
      <c r="C104">
        <v>98</v>
      </c>
      <c r="D104">
        <v>98</v>
      </c>
      <c r="G104">
        <v>98</v>
      </c>
      <c r="K104" t="s">
        <v>735</v>
      </c>
      <c r="P104" s="1"/>
      <c r="R104" s="1"/>
    </row>
    <row r="105" spans="1:18" x14ac:dyDescent="0.25">
      <c r="A105" t="s">
        <v>399</v>
      </c>
      <c r="B105" t="s">
        <v>498</v>
      </c>
      <c r="C105">
        <v>100</v>
      </c>
      <c r="D105">
        <v>100</v>
      </c>
      <c r="G105">
        <v>100</v>
      </c>
      <c r="K105" t="s">
        <v>736</v>
      </c>
    </row>
    <row r="106" spans="1:18" x14ac:dyDescent="0.25">
      <c r="A106" t="s">
        <v>399</v>
      </c>
      <c r="B106" t="s">
        <v>499</v>
      </c>
      <c r="C106">
        <v>100.0001</v>
      </c>
      <c r="D106">
        <v>100.0001</v>
      </c>
      <c r="G106">
        <v>100.0001</v>
      </c>
      <c r="K106" t="s">
        <v>737</v>
      </c>
    </row>
    <row r="107" spans="1:18" x14ac:dyDescent="0.25">
      <c r="A107" t="s">
        <v>399</v>
      </c>
      <c r="B107" t="s">
        <v>500</v>
      </c>
      <c r="C107">
        <v>90</v>
      </c>
      <c r="D107">
        <v>90</v>
      </c>
      <c r="G107">
        <v>90</v>
      </c>
      <c r="K107" t="s">
        <v>738</v>
      </c>
    </row>
    <row r="108" spans="1:18" x14ac:dyDescent="0.25">
      <c r="A108" t="s">
        <v>399</v>
      </c>
      <c r="B108" t="s">
        <v>501</v>
      </c>
      <c r="C108">
        <v>100</v>
      </c>
      <c r="D108">
        <v>100</v>
      </c>
      <c r="G108">
        <v>100</v>
      </c>
      <c r="K108" t="s">
        <v>739</v>
      </c>
    </row>
    <row r="109" spans="1:18" x14ac:dyDescent="0.25">
      <c r="A109" t="s">
        <v>399</v>
      </c>
      <c r="B109" t="s">
        <v>502</v>
      </c>
      <c r="C109">
        <v>100</v>
      </c>
      <c r="D109">
        <v>100</v>
      </c>
      <c r="G109">
        <v>100</v>
      </c>
      <c r="K109" t="s">
        <v>740</v>
      </c>
    </row>
    <row r="110" spans="1:18" x14ac:dyDescent="0.25">
      <c r="A110" t="s">
        <v>399</v>
      </c>
      <c r="B110" t="s">
        <v>503</v>
      </c>
      <c r="C110">
        <v>100</v>
      </c>
      <c r="D110">
        <v>100</v>
      </c>
      <c r="G110">
        <v>100</v>
      </c>
      <c r="K110" t="s">
        <v>741</v>
      </c>
      <c r="P110" s="1"/>
      <c r="R110" s="1"/>
    </row>
    <row r="111" spans="1:18" x14ac:dyDescent="0.25">
      <c r="A111" t="s">
        <v>399</v>
      </c>
      <c r="B111" t="s">
        <v>504</v>
      </c>
      <c r="C111">
        <v>100</v>
      </c>
      <c r="D111">
        <v>100</v>
      </c>
      <c r="G111">
        <v>100</v>
      </c>
      <c r="K111" t="s">
        <v>742</v>
      </c>
      <c r="P111" s="1"/>
      <c r="R111" s="1"/>
    </row>
    <row r="112" spans="1:18" x14ac:dyDescent="0.25">
      <c r="A112" t="s">
        <v>399</v>
      </c>
      <c r="B112" t="s">
        <v>628</v>
      </c>
      <c r="C112">
        <v>86.7851</v>
      </c>
      <c r="D112">
        <v>86.7851</v>
      </c>
      <c r="G112">
        <v>86.7851</v>
      </c>
      <c r="K112" t="s">
        <v>743</v>
      </c>
      <c r="P112" s="1"/>
      <c r="R112" s="1"/>
    </row>
    <row r="113" spans="1:11" x14ac:dyDescent="0.25">
      <c r="A113" t="s">
        <v>399</v>
      </c>
      <c r="B113" t="s">
        <v>631</v>
      </c>
      <c r="C113">
        <v>100</v>
      </c>
      <c r="D113">
        <v>100</v>
      </c>
      <c r="G113">
        <v>100</v>
      </c>
      <c r="K113" t="s">
        <v>744</v>
      </c>
    </row>
    <row r="114" spans="1:11" x14ac:dyDescent="0.25">
      <c r="A114" t="s">
        <v>399</v>
      </c>
      <c r="B114" t="s">
        <v>1021</v>
      </c>
      <c r="C114">
        <v>100</v>
      </c>
      <c r="D114">
        <v>100</v>
      </c>
      <c r="G114">
        <v>100</v>
      </c>
      <c r="K114" t="s">
        <v>1022</v>
      </c>
    </row>
    <row r="115" spans="1:11" x14ac:dyDescent="0.25">
      <c r="A115" t="s">
        <v>399</v>
      </c>
      <c r="B115" t="s">
        <v>1025</v>
      </c>
      <c r="C115">
        <v>100</v>
      </c>
      <c r="D115">
        <v>100</v>
      </c>
      <c r="G115">
        <v>100</v>
      </c>
      <c r="K115" t="s">
        <v>1026</v>
      </c>
    </row>
    <row r="116" spans="1:11" x14ac:dyDescent="0.25">
      <c r="A116" t="s">
        <v>399</v>
      </c>
      <c r="B116" t="s">
        <v>1031</v>
      </c>
      <c r="C116">
        <v>100</v>
      </c>
      <c r="D116">
        <v>100</v>
      </c>
      <c r="G116">
        <v>100</v>
      </c>
      <c r="K116" t="s">
        <v>1032</v>
      </c>
    </row>
    <row r="117" spans="1:11" x14ac:dyDescent="0.25">
      <c r="A117" t="s">
        <v>399</v>
      </c>
      <c r="B117" t="s">
        <v>505</v>
      </c>
      <c r="C117">
        <v>100</v>
      </c>
      <c r="D117">
        <v>100</v>
      </c>
      <c r="G117">
        <v>100</v>
      </c>
      <c r="K117" t="s">
        <v>745</v>
      </c>
    </row>
    <row r="118" spans="1:11" x14ac:dyDescent="0.25">
      <c r="A118" t="s">
        <v>399</v>
      </c>
      <c r="B118" t="s">
        <v>629</v>
      </c>
      <c r="C118">
        <v>100</v>
      </c>
      <c r="D118">
        <v>100</v>
      </c>
      <c r="G118">
        <v>100</v>
      </c>
      <c r="K118" t="s">
        <v>746</v>
      </c>
    </row>
    <row r="119" spans="1:11" x14ac:dyDescent="0.25">
      <c r="A119" t="s">
        <v>399</v>
      </c>
      <c r="B119" t="s">
        <v>632</v>
      </c>
      <c r="C119">
        <v>100</v>
      </c>
      <c r="D119">
        <v>100</v>
      </c>
      <c r="G119">
        <v>100</v>
      </c>
      <c r="K119" t="s">
        <v>747</v>
      </c>
    </row>
    <row r="120" spans="1:11" x14ac:dyDescent="0.25">
      <c r="A120" t="s">
        <v>399</v>
      </c>
      <c r="B120" t="s">
        <v>1023</v>
      </c>
      <c r="C120">
        <v>100</v>
      </c>
      <c r="D120">
        <v>100</v>
      </c>
      <c r="G120">
        <v>100</v>
      </c>
      <c r="K120" t="s">
        <v>1024</v>
      </c>
    </row>
    <row r="121" spans="1:11" x14ac:dyDescent="0.25">
      <c r="A121" t="s">
        <v>399</v>
      </c>
      <c r="B121" t="s">
        <v>1027</v>
      </c>
      <c r="C121">
        <v>100</v>
      </c>
      <c r="D121">
        <v>100</v>
      </c>
      <c r="G121">
        <v>100</v>
      </c>
      <c r="K121" t="s">
        <v>1028</v>
      </c>
    </row>
    <row r="122" spans="1:11" x14ac:dyDescent="0.25">
      <c r="A122" t="s">
        <v>399</v>
      </c>
      <c r="B122" t="s">
        <v>1033</v>
      </c>
      <c r="C122">
        <v>98.958500000000001</v>
      </c>
      <c r="D122">
        <v>98.958500000000001</v>
      </c>
      <c r="G122">
        <v>98.958500000000001</v>
      </c>
      <c r="K122" t="s">
        <v>1034</v>
      </c>
    </row>
    <row r="123" spans="1:11" x14ac:dyDescent="0.25">
      <c r="A123" t="s">
        <v>399</v>
      </c>
      <c r="B123" t="s">
        <v>506</v>
      </c>
      <c r="C123">
        <v>118.9999</v>
      </c>
      <c r="D123">
        <v>118.9999</v>
      </c>
      <c r="G123">
        <v>118.9999</v>
      </c>
      <c r="K123" t="s">
        <v>748</v>
      </c>
    </row>
    <row r="124" spans="1:11" x14ac:dyDescent="0.25">
      <c r="A124" t="s">
        <v>399</v>
      </c>
      <c r="B124" t="s">
        <v>507</v>
      </c>
      <c r="C124">
        <v>115</v>
      </c>
      <c r="D124">
        <v>115</v>
      </c>
      <c r="G124">
        <v>115</v>
      </c>
      <c r="K124" t="s">
        <v>749</v>
      </c>
    </row>
    <row r="125" spans="1:11" x14ac:dyDescent="0.25">
      <c r="A125" t="s">
        <v>399</v>
      </c>
      <c r="B125" t="s">
        <v>508</v>
      </c>
      <c r="C125">
        <v>95</v>
      </c>
      <c r="D125">
        <v>95</v>
      </c>
      <c r="G125">
        <v>95</v>
      </c>
      <c r="K125" t="s">
        <v>750</v>
      </c>
    </row>
    <row r="126" spans="1:11" x14ac:dyDescent="0.25">
      <c r="A126" t="s">
        <v>399</v>
      </c>
      <c r="B126" t="s">
        <v>509</v>
      </c>
      <c r="C126">
        <v>101.4997</v>
      </c>
      <c r="D126">
        <v>101.4997</v>
      </c>
      <c r="G126">
        <v>101.4997</v>
      </c>
      <c r="K126" t="s">
        <v>751</v>
      </c>
    </row>
    <row r="127" spans="1:11" x14ac:dyDescent="0.25">
      <c r="A127" t="s">
        <v>399</v>
      </c>
      <c r="B127" t="s">
        <v>510</v>
      </c>
      <c r="C127">
        <v>100.001</v>
      </c>
      <c r="D127">
        <v>100.001</v>
      </c>
      <c r="G127">
        <v>100.001</v>
      </c>
      <c r="K127" t="s">
        <v>752</v>
      </c>
    </row>
    <row r="128" spans="1:11" x14ac:dyDescent="0.25">
      <c r="A128" t="s">
        <v>399</v>
      </c>
      <c r="B128" t="s">
        <v>511</v>
      </c>
      <c r="C128">
        <v>100</v>
      </c>
      <c r="D128">
        <v>100</v>
      </c>
      <c r="G128">
        <v>100</v>
      </c>
      <c r="K128" t="s">
        <v>753</v>
      </c>
    </row>
    <row r="129" spans="1:11" x14ac:dyDescent="0.25">
      <c r="A129" t="s">
        <v>399</v>
      </c>
      <c r="B129" t="s">
        <v>512</v>
      </c>
      <c r="C129">
        <v>100</v>
      </c>
      <c r="D129">
        <v>100</v>
      </c>
      <c r="G129">
        <v>100</v>
      </c>
      <c r="K129" t="s">
        <v>754</v>
      </c>
    </row>
    <row r="130" spans="1:11" x14ac:dyDescent="0.25">
      <c r="A130" t="s">
        <v>399</v>
      </c>
      <c r="B130" t="s">
        <v>513</v>
      </c>
      <c r="C130">
        <v>100</v>
      </c>
      <c r="D130">
        <v>100</v>
      </c>
      <c r="G130">
        <v>100</v>
      </c>
      <c r="K130" t="s">
        <v>755</v>
      </c>
    </row>
    <row r="131" spans="1:11" x14ac:dyDescent="0.25">
      <c r="A131" t="s">
        <v>399</v>
      </c>
      <c r="B131" t="s">
        <v>514</v>
      </c>
      <c r="C131">
        <v>100</v>
      </c>
      <c r="D131">
        <v>100</v>
      </c>
      <c r="G131">
        <v>100</v>
      </c>
      <c r="K131" t="s">
        <v>756</v>
      </c>
    </row>
    <row r="132" spans="1:11" x14ac:dyDescent="0.25">
      <c r="A132" t="s">
        <v>399</v>
      </c>
      <c r="B132" t="s">
        <v>515</v>
      </c>
      <c r="C132">
        <v>100</v>
      </c>
      <c r="D132">
        <v>100</v>
      </c>
      <c r="G132">
        <v>100</v>
      </c>
      <c r="K132" t="s">
        <v>757</v>
      </c>
    </row>
    <row r="133" spans="1:11" x14ac:dyDescent="0.25">
      <c r="A133" t="s">
        <v>399</v>
      </c>
      <c r="B133" t="s">
        <v>516</v>
      </c>
      <c r="C133">
        <v>100</v>
      </c>
      <c r="D133">
        <v>100</v>
      </c>
      <c r="G133">
        <v>100</v>
      </c>
      <c r="K133" t="s">
        <v>758</v>
      </c>
    </row>
    <row r="134" spans="1:11" x14ac:dyDescent="0.25">
      <c r="A134" t="s">
        <v>399</v>
      </c>
      <c r="B134" t="s">
        <v>517</v>
      </c>
      <c r="C134">
        <v>100</v>
      </c>
      <c r="D134">
        <v>100</v>
      </c>
      <c r="G134">
        <v>100</v>
      </c>
      <c r="K134" t="s">
        <v>759</v>
      </c>
    </row>
    <row r="135" spans="1:11" x14ac:dyDescent="0.25">
      <c r="A135" t="s">
        <v>399</v>
      </c>
      <c r="B135" t="s">
        <v>518</v>
      </c>
      <c r="C135">
        <v>100</v>
      </c>
      <c r="D135">
        <v>100</v>
      </c>
      <c r="G135">
        <v>100</v>
      </c>
      <c r="K135" t="s">
        <v>760</v>
      </c>
    </row>
    <row r="136" spans="1:11" x14ac:dyDescent="0.25">
      <c r="A136" t="s">
        <v>399</v>
      </c>
      <c r="B136" t="s">
        <v>519</v>
      </c>
      <c r="C136">
        <v>100</v>
      </c>
      <c r="D136">
        <v>100</v>
      </c>
      <c r="G136">
        <v>100</v>
      </c>
      <c r="K136" t="s">
        <v>761</v>
      </c>
    </row>
    <row r="137" spans="1:11" x14ac:dyDescent="0.25">
      <c r="A137" t="s">
        <v>399</v>
      </c>
      <c r="B137" t="s">
        <v>520</v>
      </c>
      <c r="C137">
        <v>100</v>
      </c>
      <c r="D137">
        <v>100</v>
      </c>
      <c r="G137">
        <v>100</v>
      </c>
      <c r="K137" t="s">
        <v>762</v>
      </c>
    </row>
    <row r="138" spans="1:11" x14ac:dyDescent="0.25">
      <c r="A138" t="s">
        <v>399</v>
      </c>
      <c r="B138" t="s">
        <v>521</v>
      </c>
      <c r="C138">
        <v>100</v>
      </c>
      <c r="D138">
        <v>100</v>
      </c>
      <c r="G138">
        <v>100</v>
      </c>
      <c r="K138" t="s">
        <v>763</v>
      </c>
    </row>
    <row r="139" spans="1:11" x14ac:dyDescent="0.25">
      <c r="A139" t="s">
        <v>399</v>
      </c>
      <c r="B139" t="s">
        <v>627</v>
      </c>
      <c r="C139">
        <v>100</v>
      </c>
      <c r="D139">
        <v>100</v>
      </c>
      <c r="G139">
        <v>100</v>
      </c>
      <c r="K139" t="s">
        <v>764</v>
      </c>
    </row>
    <row r="140" spans="1:11" x14ac:dyDescent="0.25">
      <c r="A140" t="s">
        <v>399</v>
      </c>
      <c r="B140" t="s">
        <v>522</v>
      </c>
      <c r="C140">
        <v>100</v>
      </c>
      <c r="D140">
        <v>100</v>
      </c>
      <c r="G140">
        <v>100</v>
      </c>
      <c r="K140" t="s">
        <v>765</v>
      </c>
    </row>
    <row r="141" spans="1:11" x14ac:dyDescent="0.25">
      <c r="A141" t="s">
        <v>399</v>
      </c>
      <c r="B141" t="s">
        <v>523</v>
      </c>
      <c r="C141">
        <v>100</v>
      </c>
      <c r="D141">
        <v>100</v>
      </c>
      <c r="G141">
        <v>100</v>
      </c>
      <c r="K141" t="s">
        <v>766</v>
      </c>
    </row>
    <row r="142" spans="1:11" x14ac:dyDescent="0.25">
      <c r="A142" t="s">
        <v>399</v>
      </c>
      <c r="B142" t="s">
        <v>524</v>
      </c>
      <c r="C142">
        <v>100</v>
      </c>
      <c r="D142">
        <v>100</v>
      </c>
      <c r="G142">
        <v>100</v>
      </c>
      <c r="K142" t="s">
        <v>767</v>
      </c>
    </row>
    <row r="143" spans="1:11" x14ac:dyDescent="0.25">
      <c r="A143" t="s">
        <v>399</v>
      </c>
      <c r="B143" t="s">
        <v>525</v>
      </c>
      <c r="C143">
        <v>100</v>
      </c>
      <c r="D143">
        <v>100</v>
      </c>
      <c r="G143">
        <v>100</v>
      </c>
      <c r="K143" t="s">
        <v>768</v>
      </c>
    </row>
    <row r="144" spans="1:11" x14ac:dyDescent="0.25">
      <c r="A144" t="s">
        <v>399</v>
      </c>
      <c r="B144" t="s">
        <v>526</v>
      </c>
      <c r="C144">
        <v>100</v>
      </c>
      <c r="D144">
        <v>100</v>
      </c>
      <c r="G144">
        <v>100</v>
      </c>
      <c r="K144" t="s">
        <v>769</v>
      </c>
    </row>
    <row r="145" spans="1:18" x14ac:dyDescent="0.25">
      <c r="A145" t="s">
        <v>399</v>
      </c>
      <c r="B145" t="s">
        <v>527</v>
      </c>
      <c r="C145">
        <v>100</v>
      </c>
      <c r="D145">
        <v>100</v>
      </c>
      <c r="G145">
        <v>100</v>
      </c>
      <c r="K145" t="s">
        <v>770</v>
      </c>
    </row>
    <row r="146" spans="1:18" x14ac:dyDescent="0.25">
      <c r="A146" t="s">
        <v>399</v>
      </c>
      <c r="B146" t="s">
        <v>528</v>
      </c>
      <c r="C146">
        <v>100</v>
      </c>
      <c r="D146">
        <v>100</v>
      </c>
      <c r="G146">
        <v>100</v>
      </c>
      <c r="K146" t="s">
        <v>771</v>
      </c>
    </row>
    <row r="147" spans="1:18" x14ac:dyDescent="0.25">
      <c r="A147" t="s">
        <v>399</v>
      </c>
      <c r="B147" t="s">
        <v>529</v>
      </c>
      <c r="C147">
        <v>100</v>
      </c>
      <c r="D147">
        <v>100</v>
      </c>
      <c r="G147">
        <v>100</v>
      </c>
      <c r="K147" t="s">
        <v>772</v>
      </c>
    </row>
    <row r="148" spans="1:18" x14ac:dyDescent="0.25">
      <c r="A148" t="s">
        <v>399</v>
      </c>
      <c r="B148" t="s">
        <v>530</v>
      </c>
      <c r="C148">
        <v>100</v>
      </c>
      <c r="D148">
        <v>100</v>
      </c>
      <c r="G148">
        <v>100</v>
      </c>
      <c r="K148" t="s">
        <v>773</v>
      </c>
    </row>
    <row r="149" spans="1:18" x14ac:dyDescent="0.25">
      <c r="A149" t="s">
        <v>399</v>
      </c>
      <c r="B149" t="s">
        <v>531</v>
      </c>
      <c r="C149">
        <v>100</v>
      </c>
      <c r="D149">
        <v>100</v>
      </c>
      <c r="G149">
        <v>100</v>
      </c>
      <c r="K149" t="s">
        <v>774</v>
      </c>
    </row>
    <row r="150" spans="1:18" x14ac:dyDescent="0.25">
      <c r="A150" t="s">
        <v>399</v>
      </c>
      <c r="B150" t="s">
        <v>532</v>
      </c>
      <c r="C150">
        <v>100</v>
      </c>
      <c r="D150">
        <v>100</v>
      </c>
      <c r="G150">
        <v>100</v>
      </c>
      <c r="K150" t="s">
        <v>775</v>
      </c>
    </row>
    <row r="151" spans="1:18" x14ac:dyDescent="0.25">
      <c r="A151" t="s">
        <v>399</v>
      </c>
      <c r="B151" t="s">
        <v>533</v>
      </c>
      <c r="C151">
        <v>100</v>
      </c>
      <c r="D151">
        <v>100</v>
      </c>
      <c r="G151">
        <v>100</v>
      </c>
      <c r="K151" t="s">
        <v>776</v>
      </c>
    </row>
    <row r="152" spans="1:18" x14ac:dyDescent="0.25">
      <c r="A152" t="s">
        <v>399</v>
      </c>
      <c r="B152" t="s">
        <v>534</v>
      </c>
      <c r="C152">
        <v>100</v>
      </c>
      <c r="D152">
        <v>100</v>
      </c>
      <c r="G152">
        <v>100</v>
      </c>
      <c r="K152" t="s">
        <v>777</v>
      </c>
    </row>
    <row r="153" spans="1:18" x14ac:dyDescent="0.25">
      <c r="A153" t="s">
        <v>399</v>
      </c>
      <c r="B153" t="s">
        <v>535</v>
      </c>
      <c r="C153">
        <v>100</v>
      </c>
      <c r="D153">
        <v>100</v>
      </c>
      <c r="G153">
        <v>100</v>
      </c>
      <c r="K153" t="s">
        <v>778</v>
      </c>
    </row>
    <row r="154" spans="1:18" x14ac:dyDescent="0.25">
      <c r="A154" t="s">
        <v>399</v>
      </c>
      <c r="B154" t="s">
        <v>536</v>
      </c>
      <c r="C154">
        <v>100.0001</v>
      </c>
      <c r="D154">
        <v>100.0001</v>
      </c>
      <c r="G154">
        <v>100.0001</v>
      </c>
      <c r="K154" t="s">
        <v>779</v>
      </c>
    </row>
    <row r="155" spans="1:18" x14ac:dyDescent="0.25">
      <c r="A155" t="s">
        <v>399</v>
      </c>
      <c r="B155" t="s">
        <v>537</v>
      </c>
      <c r="C155">
        <v>100</v>
      </c>
      <c r="D155">
        <v>100</v>
      </c>
      <c r="G155">
        <v>100</v>
      </c>
      <c r="K155" t="s">
        <v>780</v>
      </c>
    </row>
    <row r="156" spans="1:18" x14ac:dyDescent="0.25">
      <c r="A156" t="s">
        <v>399</v>
      </c>
      <c r="B156" t="s">
        <v>538</v>
      </c>
      <c r="C156">
        <v>100</v>
      </c>
      <c r="D156">
        <v>100</v>
      </c>
      <c r="G156">
        <v>100</v>
      </c>
      <c r="K156" t="s">
        <v>781</v>
      </c>
      <c r="P156" s="1"/>
      <c r="R156" s="1"/>
    </row>
    <row r="157" spans="1:18" x14ac:dyDescent="0.25">
      <c r="A157" t="s">
        <v>399</v>
      </c>
      <c r="B157" t="s">
        <v>539</v>
      </c>
      <c r="C157">
        <v>100</v>
      </c>
      <c r="D157">
        <v>100</v>
      </c>
      <c r="G157">
        <v>100</v>
      </c>
      <c r="K157" t="s">
        <v>782</v>
      </c>
      <c r="P157" s="1"/>
      <c r="R157" s="1"/>
    </row>
    <row r="158" spans="1:18" x14ac:dyDescent="0.25">
      <c r="A158" t="s">
        <v>399</v>
      </c>
      <c r="B158" t="s">
        <v>540</v>
      </c>
      <c r="C158">
        <v>100</v>
      </c>
      <c r="D158">
        <v>100</v>
      </c>
      <c r="G158">
        <v>100</v>
      </c>
      <c r="K158" t="s">
        <v>783</v>
      </c>
      <c r="P158" s="1"/>
      <c r="R158" s="1"/>
    </row>
    <row r="159" spans="1:18" x14ac:dyDescent="0.25">
      <c r="A159" t="s">
        <v>399</v>
      </c>
      <c r="B159" t="s">
        <v>541</v>
      </c>
      <c r="C159">
        <v>100</v>
      </c>
      <c r="D159">
        <v>100</v>
      </c>
      <c r="G159">
        <v>100</v>
      </c>
      <c r="K159" t="s">
        <v>784</v>
      </c>
      <c r="P159" s="1"/>
      <c r="R159" s="1"/>
    </row>
    <row r="160" spans="1:18" x14ac:dyDescent="0.25">
      <c r="A160" t="s">
        <v>399</v>
      </c>
      <c r="B160" t="s">
        <v>542</v>
      </c>
      <c r="C160">
        <v>100</v>
      </c>
      <c r="D160">
        <v>100</v>
      </c>
      <c r="G160">
        <v>100</v>
      </c>
      <c r="K160" t="s">
        <v>785</v>
      </c>
      <c r="P160" s="1"/>
      <c r="R160" s="1"/>
    </row>
    <row r="161" spans="1:18" x14ac:dyDescent="0.25">
      <c r="A161" t="s">
        <v>399</v>
      </c>
      <c r="B161" t="s">
        <v>543</v>
      </c>
      <c r="C161">
        <v>100</v>
      </c>
      <c r="D161">
        <v>100</v>
      </c>
      <c r="G161">
        <v>100</v>
      </c>
      <c r="K161" t="s">
        <v>786</v>
      </c>
      <c r="P161" s="1"/>
      <c r="R161" s="1"/>
    </row>
    <row r="162" spans="1:18" x14ac:dyDescent="0.25">
      <c r="A162" t="s">
        <v>399</v>
      </c>
      <c r="B162" t="s">
        <v>544</v>
      </c>
      <c r="C162">
        <v>100</v>
      </c>
      <c r="D162">
        <v>100</v>
      </c>
      <c r="G162">
        <v>100</v>
      </c>
      <c r="K162" t="s">
        <v>787</v>
      </c>
      <c r="P162" s="1"/>
      <c r="R162" s="1"/>
    </row>
    <row r="163" spans="1:18" x14ac:dyDescent="0.25">
      <c r="A163" t="s">
        <v>399</v>
      </c>
      <c r="B163" t="s">
        <v>545</v>
      </c>
      <c r="C163">
        <v>100</v>
      </c>
      <c r="D163">
        <v>100</v>
      </c>
      <c r="G163">
        <v>100</v>
      </c>
      <c r="K163" t="s">
        <v>788</v>
      </c>
      <c r="P163" s="1"/>
      <c r="R163" s="1"/>
    </row>
    <row r="164" spans="1:18" x14ac:dyDescent="0.25">
      <c r="A164" t="s">
        <v>399</v>
      </c>
      <c r="B164" t="s">
        <v>546</v>
      </c>
      <c r="C164">
        <v>100</v>
      </c>
      <c r="D164">
        <v>100</v>
      </c>
      <c r="G164">
        <v>100</v>
      </c>
      <c r="K164" t="s">
        <v>789</v>
      </c>
      <c r="P164" s="1"/>
      <c r="R164" s="1"/>
    </row>
    <row r="165" spans="1:18" x14ac:dyDescent="0.25">
      <c r="A165" t="s">
        <v>247</v>
      </c>
      <c r="B165" t="s">
        <v>33</v>
      </c>
      <c r="C165">
        <v>1.52</v>
      </c>
      <c r="D165">
        <v>1.52</v>
      </c>
      <c r="E165">
        <v>1.37</v>
      </c>
      <c r="F165">
        <v>1.37</v>
      </c>
      <c r="G165">
        <v>1.37</v>
      </c>
      <c r="H165">
        <v>-0.15</v>
      </c>
      <c r="I165">
        <v>500270</v>
      </c>
      <c r="J165">
        <v>685496.2</v>
      </c>
      <c r="K165" t="s">
        <v>790</v>
      </c>
    </row>
    <row r="166" spans="1:18" x14ac:dyDescent="0.25">
      <c r="A166" t="s">
        <v>247</v>
      </c>
      <c r="B166" t="s">
        <v>34</v>
      </c>
      <c r="C166">
        <v>0.49</v>
      </c>
      <c r="D166">
        <v>0.49</v>
      </c>
      <c r="E166">
        <v>0.49</v>
      </c>
      <c r="F166">
        <v>0.49</v>
      </c>
      <c r="G166">
        <v>0.49</v>
      </c>
      <c r="H166">
        <v>0</v>
      </c>
      <c r="I166">
        <v>275100</v>
      </c>
      <c r="J166">
        <v>135479</v>
      </c>
      <c r="K166" t="s">
        <v>791</v>
      </c>
      <c r="P166" s="1"/>
      <c r="R166" s="1"/>
    </row>
    <row r="167" spans="1:18" x14ac:dyDescent="0.25">
      <c r="A167" t="s">
        <v>247</v>
      </c>
      <c r="B167" t="s">
        <v>35</v>
      </c>
      <c r="C167">
        <v>1.83</v>
      </c>
      <c r="D167">
        <v>1.83</v>
      </c>
      <c r="G167">
        <v>1.83</v>
      </c>
      <c r="I167">
        <v>228128</v>
      </c>
      <c r="J167">
        <v>422035.42</v>
      </c>
      <c r="K167" t="s">
        <v>792</v>
      </c>
    </row>
    <row r="168" spans="1:18" x14ac:dyDescent="0.25">
      <c r="A168" t="s">
        <v>247</v>
      </c>
      <c r="B168" t="s">
        <v>36</v>
      </c>
      <c r="C168">
        <v>0.2</v>
      </c>
      <c r="D168">
        <v>0.2</v>
      </c>
      <c r="G168">
        <v>0.2</v>
      </c>
      <c r="K168" t="s">
        <v>793</v>
      </c>
    </row>
    <row r="169" spans="1:18" x14ac:dyDescent="0.25">
      <c r="A169" t="s">
        <v>247</v>
      </c>
      <c r="B169" t="s">
        <v>37</v>
      </c>
      <c r="C169">
        <v>6.6</v>
      </c>
      <c r="D169">
        <v>6.6</v>
      </c>
      <c r="E169">
        <v>6.4</v>
      </c>
      <c r="F169">
        <v>6.15</v>
      </c>
      <c r="G169">
        <v>6.4</v>
      </c>
      <c r="H169">
        <v>-0.2</v>
      </c>
      <c r="I169">
        <v>612805</v>
      </c>
      <c r="J169">
        <v>3907787.9</v>
      </c>
      <c r="K169" t="s">
        <v>794</v>
      </c>
      <c r="P169" s="1"/>
      <c r="R169" s="1"/>
    </row>
    <row r="170" spans="1:18" x14ac:dyDescent="0.25">
      <c r="A170" t="s">
        <v>247</v>
      </c>
      <c r="B170" t="s">
        <v>38</v>
      </c>
      <c r="C170">
        <v>0.24</v>
      </c>
      <c r="D170">
        <v>0.24</v>
      </c>
      <c r="G170">
        <v>0.24</v>
      </c>
      <c r="K170" t="s">
        <v>795</v>
      </c>
      <c r="P170" s="1"/>
      <c r="R170" s="1"/>
    </row>
    <row r="171" spans="1:18" x14ac:dyDescent="0.25">
      <c r="A171" t="s">
        <v>247</v>
      </c>
      <c r="B171" t="s">
        <v>39</v>
      </c>
      <c r="C171">
        <v>0.64</v>
      </c>
      <c r="D171">
        <v>0.64</v>
      </c>
      <c r="E171">
        <v>0.7</v>
      </c>
      <c r="F171">
        <v>0.63</v>
      </c>
      <c r="G171">
        <v>0.64</v>
      </c>
      <c r="H171">
        <v>0</v>
      </c>
      <c r="I171">
        <v>5787888</v>
      </c>
      <c r="J171">
        <v>3996984.23</v>
      </c>
      <c r="K171" t="s">
        <v>796</v>
      </c>
      <c r="P171" s="1"/>
      <c r="R171" s="1"/>
    </row>
    <row r="172" spans="1:18" x14ac:dyDescent="0.25">
      <c r="A172" t="s">
        <v>247</v>
      </c>
      <c r="B172" t="s">
        <v>40</v>
      </c>
      <c r="C172">
        <v>1319.9</v>
      </c>
      <c r="D172">
        <v>1319.9</v>
      </c>
      <c r="G172">
        <v>1319.9</v>
      </c>
      <c r="I172">
        <v>4582</v>
      </c>
      <c r="J172">
        <v>5443416</v>
      </c>
      <c r="K172" t="s">
        <v>797</v>
      </c>
      <c r="P172" s="1"/>
      <c r="R172" s="1"/>
    </row>
    <row r="173" spans="1:18" x14ac:dyDescent="0.25">
      <c r="A173" t="s">
        <v>247</v>
      </c>
      <c r="B173" t="s">
        <v>248</v>
      </c>
      <c r="C173">
        <v>6.5</v>
      </c>
      <c r="D173">
        <v>6.5</v>
      </c>
      <c r="G173">
        <v>6.5</v>
      </c>
      <c r="K173" t="s">
        <v>798</v>
      </c>
      <c r="P173" s="1"/>
      <c r="R173" s="1"/>
    </row>
    <row r="174" spans="1:18" x14ac:dyDescent="0.25">
      <c r="A174" t="s">
        <v>247</v>
      </c>
      <c r="B174" t="s">
        <v>249</v>
      </c>
      <c r="C174">
        <v>1.03</v>
      </c>
      <c r="D174">
        <v>1.03</v>
      </c>
      <c r="G174">
        <v>1.03</v>
      </c>
      <c r="K174" t="s">
        <v>799</v>
      </c>
      <c r="P174" s="1"/>
      <c r="R174" s="1"/>
    </row>
    <row r="175" spans="1:18" x14ac:dyDescent="0.25">
      <c r="A175" t="s">
        <v>247</v>
      </c>
      <c r="B175" t="s">
        <v>41</v>
      </c>
      <c r="C175">
        <v>16.5</v>
      </c>
      <c r="D175">
        <v>16.5</v>
      </c>
      <c r="G175">
        <v>16.5</v>
      </c>
      <c r="K175" t="s">
        <v>800</v>
      </c>
      <c r="P175" s="1"/>
      <c r="R175" s="1"/>
    </row>
    <row r="176" spans="1:18" x14ac:dyDescent="0.25">
      <c r="A176" t="s">
        <v>247</v>
      </c>
      <c r="B176" t="s">
        <v>250</v>
      </c>
      <c r="C176">
        <v>0.5</v>
      </c>
      <c r="D176">
        <v>0.5</v>
      </c>
      <c r="G176">
        <v>0.5</v>
      </c>
      <c r="K176" t="s">
        <v>801</v>
      </c>
      <c r="P176" s="1"/>
      <c r="R176" s="1"/>
    </row>
    <row r="177" spans="1:18" x14ac:dyDescent="0.25">
      <c r="A177" t="s">
        <v>247</v>
      </c>
      <c r="B177" t="s">
        <v>251</v>
      </c>
      <c r="C177">
        <v>2.0299999999999998</v>
      </c>
      <c r="D177">
        <v>2.0299999999999998</v>
      </c>
      <c r="G177">
        <v>2.0299999999999998</v>
      </c>
      <c r="K177" t="s">
        <v>802</v>
      </c>
      <c r="P177" s="1"/>
      <c r="R177" s="1"/>
    </row>
    <row r="178" spans="1:18" x14ac:dyDescent="0.25">
      <c r="A178" t="s">
        <v>247</v>
      </c>
      <c r="B178" t="s">
        <v>42</v>
      </c>
      <c r="C178">
        <v>10.7</v>
      </c>
      <c r="D178">
        <v>10.7</v>
      </c>
      <c r="G178">
        <v>10.7</v>
      </c>
      <c r="I178">
        <v>206260</v>
      </c>
      <c r="J178">
        <v>2023897.2</v>
      </c>
      <c r="K178" t="s">
        <v>803</v>
      </c>
      <c r="P178" s="1"/>
      <c r="R178" s="1"/>
    </row>
    <row r="179" spans="1:18" x14ac:dyDescent="0.25">
      <c r="A179" t="s">
        <v>247</v>
      </c>
      <c r="B179" t="s">
        <v>43</v>
      </c>
      <c r="C179">
        <v>35</v>
      </c>
      <c r="D179">
        <v>35</v>
      </c>
      <c r="G179">
        <v>35</v>
      </c>
      <c r="I179">
        <v>2354</v>
      </c>
      <c r="J179">
        <v>87453.9</v>
      </c>
      <c r="K179" t="s">
        <v>804</v>
      </c>
      <c r="P179" s="1"/>
      <c r="R179" s="1"/>
    </row>
    <row r="180" spans="1:18" x14ac:dyDescent="0.25">
      <c r="A180" t="s">
        <v>247</v>
      </c>
      <c r="B180" t="s">
        <v>44</v>
      </c>
      <c r="C180">
        <v>98.95</v>
      </c>
      <c r="D180">
        <v>98.95</v>
      </c>
      <c r="G180">
        <v>98.95</v>
      </c>
      <c r="I180">
        <v>65772</v>
      </c>
      <c r="J180">
        <v>5884798</v>
      </c>
      <c r="K180" t="s">
        <v>805</v>
      </c>
      <c r="P180" s="1"/>
      <c r="R180" s="1"/>
    </row>
    <row r="181" spans="1:18" x14ac:dyDescent="0.25">
      <c r="A181" t="s">
        <v>247</v>
      </c>
      <c r="B181" t="s">
        <v>45</v>
      </c>
      <c r="C181">
        <v>135.75</v>
      </c>
      <c r="D181">
        <v>135.75</v>
      </c>
      <c r="G181">
        <v>135.75</v>
      </c>
      <c r="I181">
        <v>129138</v>
      </c>
      <c r="J181">
        <v>16055779.4</v>
      </c>
      <c r="K181" t="s">
        <v>806</v>
      </c>
      <c r="P181" s="1"/>
      <c r="R181" s="1"/>
    </row>
    <row r="182" spans="1:18" x14ac:dyDescent="0.25">
      <c r="A182" t="s">
        <v>247</v>
      </c>
      <c r="B182" t="s">
        <v>46</v>
      </c>
      <c r="C182">
        <v>16.75</v>
      </c>
      <c r="D182">
        <v>16.75</v>
      </c>
      <c r="G182">
        <v>16.75</v>
      </c>
      <c r="I182">
        <v>167534</v>
      </c>
      <c r="J182">
        <v>2610363.5</v>
      </c>
      <c r="K182" t="s">
        <v>807</v>
      </c>
      <c r="P182" s="1"/>
      <c r="R182" s="1"/>
    </row>
    <row r="183" spans="1:18" x14ac:dyDescent="0.25">
      <c r="A183" t="s">
        <v>247</v>
      </c>
      <c r="B183" t="s">
        <v>47</v>
      </c>
      <c r="C183">
        <v>19.25</v>
      </c>
      <c r="D183">
        <v>19.25</v>
      </c>
      <c r="G183">
        <v>19.25</v>
      </c>
      <c r="I183">
        <v>21670</v>
      </c>
      <c r="J183">
        <v>413117.5</v>
      </c>
      <c r="K183" t="s">
        <v>808</v>
      </c>
      <c r="P183" s="1"/>
      <c r="R183" s="1"/>
    </row>
    <row r="184" spans="1:18" x14ac:dyDescent="0.25">
      <c r="A184" t="s">
        <v>247</v>
      </c>
      <c r="B184" t="s">
        <v>252</v>
      </c>
      <c r="C184">
        <v>2.5</v>
      </c>
      <c r="D184">
        <v>2.5</v>
      </c>
      <c r="G184">
        <v>2.5</v>
      </c>
      <c r="K184" t="s">
        <v>809</v>
      </c>
      <c r="P184" s="1"/>
      <c r="R184" s="1"/>
    </row>
    <row r="185" spans="1:18" x14ac:dyDescent="0.25">
      <c r="A185" t="s">
        <v>247</v>
      </c>
      <c r="B185" t="s">
        <v>48</v>
      </c>
      <c r="C185">
        <v>1.32</v>
      </c>
      <c r="D185">
        <v>1.32</v>
      </c>
      <c r="E185">
        <v>1.45</v>
      </c>
      <c r="F185">
        <v>1.3</v>
      </c>
      <c r="G185">
        <v>1.3</v>
      </c>
      <c r="H185">
        <v>-0.02</v>
      </c>
      <c r="I185">
        <v>2112777</v>
      </c>
      <c r="J185">
        <v>2836030.8</v>
      </c>
      <c r="K185" t="s">
        <v>810</v>
      </c>
      <c r="P185" s="1"/>
      <c r="R185" s="1"/>
    </row>
    <row r="186" spans="1:18" x14ac:dyDescent="0.25">
      <c r="A186" t="s">
        <v>247</v>
      </c>
      <c r="B186" t="s">
        <v>49</v>
      </c>
      <c r="C186">
        <v>3.15</v>
      </c>
      <c r="D186">
        <v>3.15</v>
      </c>
      <c r="E186">
        <v>3.46</v>
      </c>
      <c r="F186">
        <v>2.85</v>
      </c>
      <c r="G186">
        <v>3.46</v>
      </c>
      <c r="H186">
        <v>0.31</v>
      </c>
      <c r="I186">
        <v>2416283</v>
      </c>
      <c r="J186">
        <v>7956193.4699999997</v>
      </c>
      <c r="K186" t="s">
        <v>811</v>
      </c>
      <c r="O186">
        <v>3.46</v>
      </c>
      <c r="P186" s="1"/>
      <c r="R186" s="1"/>
    </row>
    <row r="187" spans="1:18" x14ac:dyDescent="0.25">
      <c r="A187" t="s">
        <v>247</v>
      </c>
      <c r="B187" t="s">
        <v>50</v>
      </c>
      <c r="C187">
        <v>0.95</v>
      </c>
      <c r="D187">
        <v>0.95</v>
      </c>
      <c r="E187">
        <v>1.04</v>
      </c>
      <c r="F187">
        <v>0.86</v>
      </c>
      <c r="G187">
        <v>1.02</v>
      </c>
      <c r="H187">
        <v>7.0000000000000007E-2</v>
      </c>
      <c r="I187">
        <v>15778869</v>
      </c>
      <c r="J187">
        <v>13862612.279999999</v>
      </c>
      <c r="K187" t="s">
        <v>812</v>
      </c>
      <c r="P187" s="1"/>
      <c r="R187" s="1"/>
    </row>
    <row r="188" spans="1:18" x14ac:dyDescent="0.25">
      <c r="A188" t="s">
        <v>247</v>
      </c>
      <c r="B188" t="s">
        <v>52</v>
      </c>
      <c r="C188">
        <v>1.05</v>
      </c>
      <c r="D188">
        <v>1.05</v>
      </c>
      <c r="G188">
        <v>1.05</v>
      </c>
      <c r="I188">
        <v>98547</v>
      </c>
      <c r="J188">
        <v>93619.65</v>
      </c>
      <c r="K188" t="s">
        <v>813</v>
      </c>
      <c r="P188" s="1"/>
      <c r="R188" s="1"/>
    </row>
    <row r="189" spans="1:18" x14ac:dyDescent="0.25">
      <c r="A189" t="s">
        <v>247</v>
      </c>
      <c r="B189" t="s">
        <v>53</v>
      </c>
      <c r="C189">
        <v>3.5</v>
      </c>
      <c r="D189">
        <v>3.5</v>
      </c>
      <c r="G189">
        <v>3.5</v>
      </c>
      <c r="K189" t="s">
        <v>814</v>
      </c>
      <c r="P189" s="1"/>
      <c r="R189" s="1"/>
    </row>
    <row r="190" spans="1:18" x14ac:dyDescent="0.25">
      <c r="A190" t="s">
        <v>247</v>
      </c>
      <c r="B190" t="s">
        <v>54</v>
      </c>
      <c r="C190">
        <v>112.5</v>
      </c>
      <c r="D190">
        <v>112.5</v>
      </c>
      <c r="G190">
        <v>112.5</v>
      </c>
      <c r="I190">
        <v>108694</v>
      </c>
      <c r="J190">
        <v>11005267.5</v>
      </c>
      <c r="K190" t="s">
        <v>815</v>
      </c>
    </row>
    <row r="191" spans="1:18" x14ac:dyDescent="0.25">
      <c r="A191" t="s">
        <v>247</v>
      </c>
      <c r="B191" t="s">
        <v>55</v>
      </c>
      <c r="C191">
        <v>1.01</v>
      </c>
      <c r="D191">
        <v>1.01</v>
      </c>
      <c r="E191">
        <v>1.06</v>
      </c>
      <c r="F191">
        <v>1.05</v>
      </c>
      <c r="G191">
        <v>1.06</v>
      </c>
      <c r="H191">
        <v>0.05</v>
      </c>
      <c r="I191">
        <v>2451495</v>
      </c>
      <c r="J191">
        <v>2513082.1800000002</v>
      </c>
      <c r="K191" t="s">
        <v>816</v>
      </c>
      <c r="P191" s="1"/>
      <c r="R191" s="1"/>
    </row>
    <row r="192" spans="1:18" x14ac:dyDescent="0.25">
      <c r="A192" t="s">
        <v>247</v>
      </c>
      <c r="B192" t="s">
        <v>56</v>
      </c>
      <c r="C192">
        <v>0.89</v>
      </c>
      <c r="D192">
        <v>0.89</v>
      </c>
      <c r="E192">
        <v>0.81</v>
      </c>
      <c r="F192">
        <v>0.81</v>
      </c>
      <c r="G192">
        <v>0.81</v>
      </c>
      <c r="H192">
        <v>-0.08</v>
      </c>
      <c r="I192">
        <v>668748</v>
      </c>
      <c r="J192">
        <v>542173.72</v>
      </c>
      <c r="K192" t="s">
        <v>817</v>
      </c>
      <c r="P192" s="1"/>
      <c r="R192" s="1"/>
    </row>
    <row r="193" spans="1:23" x14ac:dyDescent="0.25">
      <c r="A193" t="s">
        <v>247</v>
      </c>
      <c r="B193" t="s">
        <v>57</v>
      </c>
      <c r="C193">
        <v>7</v>
      </c>
      <c r="D193">
        <v>7</v>
      </c>
      <c r="G193">
        <v>7</v>
      </c>
      <c r="I193">
        <v>777372</v>
      </c>
      <c r="J193">
        <v>5010005.3499999996</v>
      </c>
      <c r="K193" t="s">
        <v>818</v>
      </c>
      <c r="P193" s="1"/>
      <c r="R193" s="1"/>
    </row>
    <row r="194" spans="1:23" x14ac:dyDescent="0.25">
      <c r="A194" t="s">
        <v>247</v>
      </c>
      <c r="B194" t="s">
        <v>58</v>
      </c>
      <c r="C194">
        <v>2.65</v>
      </c>
      <c r="D194">
        <v>2.65</v>
      </c>
      <c r="G194">
        <v>2.65</v>
      </c>
      <c r="I194">
        <v>550907</v>
      </c>
      <c r="J194">
        <v>1375039.8</v>
      </c>
      <c r="K194" t="s">
        <v>819</v>
      </c>
      <c r="P194" s="1"/>
      <c r="R194" s="1"/>
    </row>
    <row r="195" spans="1:23" x14ac:dyDescent="0.25">
      <c r="A195" t="s">
        <v>247</v>
      </c>
      <c r="B195" t="s">
        <v>59</v>
      </c>
      <c r="C195">
        <v>2.35</v>
      </c>
      <c r="D195">
        <v>2.35</v>
      </c>
      <c r="E195">
        <v>2.57</v>
      </c>
      <c r="F195">
        <v>2.15</v>
      </c>
      <c r="G195">
        <v>2.57</v>
      </c>
      <c r="H195">
        <v>0.22</v>
      </c>
      <c r="I195">
        <v>1517429</v>
      </c>
      <c r="J195">
        <v>3343870.63</v>
      </c>
      <c r="K195" t="s">
        <v>820</v>
      </c>
      <c r="P195" s="1"/>
      <c r="R195" s="1"/>
    </row>
    <row r="196" spans="1:23" x14ac:dyDescent="0.25">
      <c r="A196" t="s">
        <v>247</v>
      </c>
      <c r="B196" t="s">
        <v>60</v>
      </c>
      <c r="C196">
        <v>0.3</v>
      </c>
      <c r="D196">
        <v>0.3</v>
      </c>
      <c r="E196">
        <v>0.33</v>
      </c>
      <c r="F196">
        <v>0.33</v>
      </c>
      <c r="G196">
        <v>0.33</v>
      </c>
      <c r="H196">
        <v>0.03</v>
      </c>
      <c r="I196">
        <v>15910437</v>
      </c>
      <c r="J196">
        <v>5250444.21</v>
      </c>
      <c r="K196" t="s">
        <v>821</v>
      </c>
      <c r="P196" s="1"/>
      <c r="R196" s="1"/>
    </row>
    <row r="197" spans="1:23" x14ac:dyDescent="0.25">
      <c r="A197" t="s">
        <v>247</v>
      </c>
      <c r="B197" t="s">
        <v>62</v>
      </c>
      <c r="C197">
        <v>29</v>
      </c>
      <c r="D197">
        <v>29</v>
      </c>
      <c r="E197">
        <v>29.4</v>
      </c>
      <c r="F197">
        <v>28.1</v>
      </c>
      <c r="G197">
        <v>28.1</v>
      </c>
      <c r="H197">
        <v>-0.9</v>
      </c>
      <c r="I197">
        <v>6384180</v>
      </c>
      <c r="J197">
        <v>185880493.09999999</v>
      </c>
      <c r="K197" t="s">
        <v>822</v>
      </c>
      <c r="O197">
        <v>28.1</v>
      </c>
    </row>
    <row r="198" spans="1:23" x14ac:dyDescent="0.25">
      <c r="A198" t="s">
        <v>247</v>
      </c>
      <c r="B198" t="s">
        <v>253</v>
      </c>
      <c r="C198">
        <v>0.35</v>
      </c>
      <c r="D198">
        <v>0.35</v>
      </c>
      <c r="E198">
        <v>0.38</v>
      </c>
      <c r="F198">
        <v>0.38</v>
      </c>
      <c r="G198">
        <v>0.38</v>
      </c>
      <c r="H198">
        <v>0.03</v>
      </c>
      <c r="I198">
        <v>1418998</v>
      </c>
      <c r="J198">
        <v>513870.14</v>
      </c>
      <c r="K198" t="s">
        <v>823</v>
      </c>
      <c r="P198" s="1"/>
      <c r="R198" s="1"/>
    </row>
    <row r="199" spans="1:23" x14ac:dyDescent="0.25">
      <c r="A199" t="s">
        <v>247</v>
      </c>
      <c r="B199" t="s">
        <v>254</v>
      </c>
      <c r="C199">
        <v>0.2</v>
      </c>
      <c r="D199">
        <v>0.2</v>
      </c>
      <c r="G199">
        <v>0.2</v>
      </c>
      <c r="K199" t="s">
        <v>824</v>
      </c>
      <c r="P199" s="1"/>
      <c r="R199" s="1"/>
    </row>
    <row r="200" spans="1:23" x14ac:dyDescent="0.25">
      <c r="A200" t="s">
        <v>247</v>
      </c>
      <c r="B200" t="s">
        <v>255</v>
      </c>
      <c r="C200">
        <v>5.79</v>
      </c>
      <c r="D200">
        <v>5.79</v>
      </c>
      <c r="G200">
        <v>5.79</v>
      </c>
      <c r="K200" t="s">
        <v>825</v>
      </c>
      <c r="P200" s="1"/>
      <c r="R200" s="1"/>
    </row>
    <row r="201" spans="1:23" s="3" customFormat="1" x14ac:dyDescent="0.25">
      <c r="A201" t="s">
        <v>247</v>
      </c>
      <c r="B201" t="s">
        <v>256</v>
      </c>
      <c r="C201">
        <v>3.56</v>
      </c>
      <c r="D201">
        <v>3.56</v>
      </c>
      <c r="E201"/>
      <c r="F201"/>
      <c r="G201">
        <v>3.56</v>
      </c>
      <c r="H201"/>
      <c r="I201">
        <v>101130</v>
      </c>
      <c r="J201">
        <v>325746.15999999997</v>
      </c>
      <c r="K201" t="s">
        <v>826</v>
      </c>
      <c r="L201"/>
      <c r="M201"/>
      <c r="N201"/>
      <c r="O201"/>
      <c r="P201" s="1"/>
      <c r="Q201"/>
      <c r="R201" s="1"/>
      <c r="S201"/>
      <c r="T201"/>
      <c r="U201"/>
      <c r="V201"/>
      <c r="W201"/>
    </row>
    <row r="202" spans="1:23" x14ac:dyDescent="0.25">
      <c r="A202" t="s">
        <v>247</v>
      </c>
      <c r="B202" t="s">
        <v>63</v>
      </c>
      <c r="C202">
        <v>17.75</v>
      </c>
      <c r="D202">
        <v>17.75</v>
      </c>
      <c r="G202">
        <v>17.75</v>
      </c>
      <c r="K202" t="s">
        <v>827</v>
      </c>
      <c r="P202" s="1"/>
      <c r="R202" s="1"/>
    </row>
    <row r="203" spans="1:23" x14ac:dyDescent="0.25">
      <c r="A203" t="s">
        <v>247</v>
      </c>
      <c r="B203" t="s">
        <v>64</v>
      </c>
      <c r="C203">
        <v>26.3</v>
      </c>
      <c r="D203">
        <v>26.3</v>
      </c>
      <c r="E203">
        <v>25</v>
      </c>
      <c r="F203">
        <v>23.7</v>
      </c>
      <c r="G203">
        <v>23.7</v>
      </c>
      <c r="H203">
        <v>-2.6</v>
      </c>
      <c r="I203">
        <v>9309025</v>
      </c>
      <c r="J203">
        <v>222558708.90000001</v>
      </c>
      <c r="K203" t="s">
        <v>828</v>
      </c>
      <c r="P203" s="1"/>
      <c r="R203" s="1"/>
    </row>
    <row r="204" spans="1:23" x14ac:dyDescent="0.25">
      <c r="A204" t="s">
        <v>247</v>
      </c>
      <c r="B204" t="s">
        <v>65</v>
      </c>
      <c r="C204">
        <v>12.7</v>
      </c>
      <c r="D204">
        <v>12.7</v>
      </c>
      <c r="E204">
        <v>13.95</v>
      </c>
      <c r="F204">
        <v>13.85</v>
      </c>
      <c r="G204">
        <v>13.95</v>
      </c>
      <c r="H204">
        <v>1.25</v>
      </c>
      <c r="I204">
        <v>3077060</v>
      </c>
      <c r="J204">
        <v>42773570.950000003</v>
      </c>
      <c r="K204" t="s">
        <v>829</v>
      </c>
    </row>
    <row r="205" spans="1:23" x14ac:dyDescent="0.25">
      <c r="A205" t="s">
        <v>247</v>
      </c>
      <c r="B205" t="s">
        <v>66</v>
      </c>
      <c r="C205">
        <v>9.27</v>
      </c>
      <c r="D205">
        <v>9.27</v>
      </c>
      <c r="E205">
        <v>9.75</v>
      </c>
      <c r="F205">
        <v>9.75</v>
      </c>
      <c r="G205">
        <v>9.75</v>
      </c>
      <c r="H205">
        <v>0.48</v>
      </c>
      <c r="I205">
        <v>1024829</v>
      </c>
      <c r="J205">
        <v>9931520.1199999992</v>
      </c>
      <c r="K205" t="s">
        <v>830</v>
      </c>
    </row>
    <row r="206" spans="1:23" x14ac:dyDescent="0.25">
      <c r="A206" t="s">
        <v>247</v>
      </c>
      <c r="B206" t="s">
        <v>547</v>
      </c>
      <c r="C206">
        <v>2.91</v>
      </c>
      <c r="D206">
        <v>2.91</v>
      </c>
      <c r="G206">
        <v>2.91</v>
      </c>
      <c r="K206" t="s">
        <v>831</v>
      </c>
      <c r="P206" s="1"/>
      <c r="R206" s="1"/>
    </row>
    <row r="207" spans="1:23" x14ac:dyDescent="0.25">
      <c r="A207" t="s">
        <v>247</v>
      </c>
      <c r="B207" t="s">
        <v>68</v>
      </c>
      <c r="C207">
        <v>5.5</v>
      </c>
      <c r="D207">
        <v>5.5</v>
      </c>
      <c r="E207">
        <v>6.01</v>
      </c>
      <c r="F207">
        <v>5.78</v>
      </c>
      <c r="G207">
        <v>6</v>
      </c>
      <c r="H207">
        <v>0.5</v>
      </c>
      <c r="I207">
        <v>40666676</v>
      </c>
      <c r="J207">
        <v>242157635.53999999</v>
      </c>
      <c r="K207" t="s">
        <v>832</v>
      </c>
      <c r="O207">
        <v>6</v>
      </c>
      <c r="P207" s="1"/>
      <c r="R207" s="1"/>
    </row>
    <row r="208" spans="1:23" x14ac:dyDescent="0.25">
      <c r="A208" t="s">
        <v>247</v>
      </c>
      <c r="B208" t="s">
        <v>69</v>
      </c>
      <c r="C208">
        <v>6.7</v>
      </c>
      <c r="D208">
        <v>6.7</v>
      </c>
      <c r="E208">
        <v>7.37</v>
      </c>
      <c r="F208">
        <v>6.72</v>
      </c>
      <c r="G208">
        <v>7.37</v>
      </c>
      <c r="H208">
        <v>0.67</v>
      </c>
      <c r="I208">
        <v>47294502</v>
      </c>
      <c r="J208">
        <v>333939150.85000002</v>
      </c>
      <c r="K208" t="s">
        <v>833</v>
      </c>
      <c r="P208" s="1"/>
      <c r="R208" s="1"/>
    </row>
    <row r="209" spans="1:18" x14ac:dyDescent="0.25">
      <c r="A209" t="s">
        <v>247</v>
      </c>
      <c r="B209" t="s">
        <v>70</v>
      </c>
      <c r="C209">
        <v>15.5</v>
      </c>
      <c r="D209">
        <v>15.5</v>
      </c>
      <c r="G209">
        <v>15.5</v>
      </c>
      <c r="I209">
        <v>538245</v>
      </c>
      <c r="J209">
        <v>7716701.1399999997</v>
      </c>
      <c r="K209" t="s">
        <v>834</v>
      </c>
      <c r="P209" s="1"/>
      <c r="R209" s="1"/>
    </row>
    <row r="210" spans="1:18" x14ac:dyDescent="0.25">
      <c r="A210" t="s">
        <v>247</v>
      </c>
      <c r="B210" t="s">
        <v>71</v>
      </c>
      <c r="C210">
        <v>30.6</v>
      </c>
      <c r="D210">
        <v>30.6</v>
      </c>
      <c r="E210">
        <v>30</v>
      </c>
      <c r="F210">
        <v>29.55</v>
      </c>
      <c r="G210">
        <v>30</v>
      </c>
      <c r="H210">
        <v>-0.6</v>
      </c>
      <c r="I210">
        <v>2840624</v>
      </c>
      <c r="J210">
        <v>83968616.599999994</v>
      </c>
      <c r="K210" t="s">
        <v>835</v>
      </c>
      <c r="P210" s="1"/>
      <c r="R210" s="1"/>
    </row>
    <row r="211" spans="1:18" x14ac:dyDescent="0.25">
      <c r="A211" t="s">
        <v>247</v>
      </c>
      <c r="B211" t="s">
        <v>72</v>
      </c>
      <c r="C211">
        <v>2.82</v>
      </c>
      <c r="D211">
        <v>2.82</v>
      </c>
      <c r="E211">
        <v>2.54</v>
      </c>
      <c r="F211">
        <v>2.54</v>
      </c>
      <c r="G211">
        <v>2.54</v>
      </c>
      <c r="H211">
        <v>-0.28000000000000003</v>
      </c>
      <c r="I211">
        <v>1963735</v>
      </c>
      <c r="J211">
        <v>4987886.9000000004</v>
      </c>
      <c r="K211" t="s">
        <v>836</v>
      </c>
      <c r="P211" s="1"/>
      <c r="R211" s="1"/>
    </row>
    <row r="212" spans="1:18" x14ac:dyDescent="0.25">
      <c r="A212" t="s">
        <v>247</v>
      </c>
      <c r="B212" t="s">
        <v>378</v>
      </c>
      <c r="C212">
        <v>330</v>
      </c>
      <c r="D212">
        <v>330</v>
      </c>
      <c r="E212">
        <v>350</v>
      </c>
      <c r="F212">
        <v>350</v>
      </c>
      <c r="G212">
        <v>350</v>
      </c>
      <c r="H212">
        <v>20</v>
      </c>
      <c r="I212">
        <v>348858</v>
      </c>
      <c r="J212">
        <v>118871680.7</v>
      </c>
      <c r="K212" t="s">
        <v>837</v>
      </c>
    </row>
    <row r="213" spans="1:18" x14ac:dyDescent="0.25">
      <c r="A213" t="s">
        <v>247</v>
      </c>
      <c r="B213" t="s">
        <v>73</v>
      </c>
      <c r="C213">
        <v>7.75</v>
      </c>
      <c r="D213">
        <v>7.75</v>
      </c>
      <c r="G213">
        <v>7.75</v>
      </c>
      <c r="I213">
        <v>131490</v>
      </c>
      <c r="J213">
        <v>977997.2</v>
      </c>
      <c r="K213" t="s">
        <v>838</v>
      </c>
      <c r="P213" s="1"/>
      <c r="R213" s="1"/>
    </row>
    <row r="214" spans="1:18" x14ac:dyDescent="0.25">
      <c r="A214" t="s">
        <v>247</v>
      </c>
      <c r="B214" t="s">
        <v>75</v>
      </c>
      <c r="C214">
        <v>2.93</v>
      </c>
      <c r="D214">
        <v>2.93</v>
      </c>
      <c r="E214">
        <v>3.22</v>
      </c>
      <c r="F214">
        <v>3.22</v>
      </c>
      <c r="G214">
        <v>3.22</v>
      </c>
      <c r="H214">
        <v>0.28999999999999998</v>
      </c>
      <c r="I214">
        <v>493159</v>
      </c>
      <c r="J214">
        <v>1587971.98</v>
      </c>
      <c r="K214" t="s">
        <v>839</v>
      </c>
    </row>
    <row r="215" spans="1:18" x14ac:dyDescent="0.25">
      <c r="A215" t="s">
        <v>247</v>
      </c>
      <c r="B215" t="s">
        <v>257</v>
      </c>
      <c r="C215">
        <v>0.2</v>
      </c>
      <c r="D215">
        <v>0.2</v>
      </c>
      <c r="G215">
        <v>0.2</v>
      </c>
      <c r="K215" t="s">
        <v>840</v>
      </c>
      <c r="P215" s="1"/>
      <c r="R215" s="1"/>
    </row>
    <row r="216" spans="1:18" x14ac:dyDescent="0.25">
      <c r="A216" t="s">
        <v>247</v>
      </c>
      <c r="B216" t="s">
        <v>76</v>
      </c>
      <c r="C216">
        <v>33.700000000000003</v>
      </c>
      <c r="D216">
        <v>33.700000000000003</v>
      </c>
      <c r="E216">
        <v>34</v>
      </c>
      <c r="F216">
        <v>30.35</v>
      </c>
      <c r="G216">
        <v>34</v>
      </c>
      <c r="H216">
        <v>0.3</v>
      </c>
      <c r="I216">
        <v>12048821</v>
      </c>
      <c r="J216">
        <v>389485843.94999999</v>
      </c>
      <c r="K216" t="s">
        <v>841</v>
      </c>
      <c r="P216" s="1"/>
      <c r="R216" s="1"/>
    </row>
    <row r="217" spans="1:18" x14ac:dyDescent="0.25">
      <c r="A217" t="s">
        <v>247</v>
      </c>
      <c r="B217" t="s">
        <v>77</v>
      </c>
      <c r="C217">
        <v>0.27</v>
      </c>
      <c r="D217">
        <v>0.27</v>
      </c>
      <c r="E217">
        <v>0.25</v>
      </c>
      <c r="F217">
        <v>0.25</v>
      </c>
      <c r="G217">
        <v>0.25</v>
      </c>
      <c r="H217">
        <v>-0.02</v>
      </c>
      <c r="I217">
        <v>304148</v>
      </c>
      <c r="J217">
        <v>76039.25</v>
      </c>
      <c r="K217" t="s">
        <v>842</v>
      </c>
      <c r="P217" s="1"/>
      <c r="R217" s="1"/>
    </row>
    <row r="218" spans="1:18" x14ac:dyDescent="0.25">
      <c r="A218" t="s">
        <v>247</v>
      </c>
      <c r="B218" t="s">
        <v>78</v>
      </c>
      <c r="C218">
        <v>80</v>
      </c>
      <c r="D218">
        <v>80</v>
      </c>
      <c r="G218">
        <v>80</v>
      </c>
      <c r="I218">
        <v>168705</v>
      </c>
      <c r="J218">
        <v>12152393</v>
      </c>
      <c r="K218" t="s">
        <v>843</v>
      </c>
      <c r="P218" s="1"/>
      <c r="R218" s="1"/>
    </row>
    <row r="219" spans="1:18" x14ac:dyDescent="0.25">
      <c r="A219" t="s">
        <v>247</v>
      </c>
      <c r="B219" t="s">
        <v>79</v>
      </c>
      <c r="C219">
        <v>3</v>
      </c>
      <c r="D219">
        <v>3</v>
      </c>
      <c r="E219">
        <v>3.15</v>
      </c>
      <c r="F219">
        <v>3</v>
      </c>
      <c r="G219">
        <v>3</v>
      </c>
      <c r="H219">
        <v>0</v>
      </c>
      <c r="I219">
        <v>831281</v>
      </c>
      <c r="J219">
        <v>2604486.4700000002</v>
      </c>
      <c r="K219" t="s">
        <v>844</v>
      </c>
      <c r="P219" s="1"/>
      <c r="R219" s="1"/>
    </row>
    <row r="220" spans="1:18" x14ac:dyDescent="0.25">
      <c r="A220" t="s">
        <v>247</v>
      </c>
      <c r="B220" t="s">
        <v>80</v>
      </c>
      <c r="C220">
        <v>2.56</v>
      </c>
      <c r="D220">
        <v>2.56</v>
      </c>
      <c r="G220">
        <v>2.56</v>
      </c>
      <c r="I220">
        <v>103350</v>
      </c>
      <c r="J220">
        <v>255146.76</v>
      </c>
      <c r="K220" t="s">
        <v>845</v>
      </c>
      <c r="P220" s="1"/>
      <c r="R220" s="1"/>
    </row>
    <row r="221" spans="1:18" x14ac:dyDescent="0.25">
      <c r="A221" t="s">
        <v>247</v>
      </c>
      <c r="B221" t="s">
        <v>81</v>
      </c>
      <c r="C221">
        <v>8.8000000000000007</v>
      </c>
      <c r="D221">
        <v>8.8000000000000007</v>
      </c>
      <c r="G221">
        <v>8.8000000000000007</v>
      </c>
      <c r="I221">
        <v>80821</v>
      </c>
      <c r="J221">
        <v>701330.1</v>
      </c>
      <c r="K221" t="s">
        <v>846</v>
      </c>
      <c r="P221" s="1"/>
      <c r="R221" s="1"/>
    </row>
    <row r="222" spans="1:18" x14ac:dyDescent="0.25">
      <c r="A222" t="s">
        <v>247</v>
      </c>
      <c r="B222" t="s">
        <v>258</v>
      </c>
      <c r="C222">
        <v>1.22</v>
      </c>
      <c r="D222">
        <v>1.22</v>
      </c>
      <c r="G222">
        <v>1.22</v>
      </c>
      <c r="K222" t="s">
        <v>847</v>
      </c>
      <c r="P222" s="1"/>
      <c r="R222" s="1"/>
    </row>
    <row r="223" spans="1:18" x14ac:dyDescent="0.25">
      <c r="A223" t="s">
        <v>247</v>
      </c>
      <c r="B223" t="s">
        <v>82</v>
      </c>
      <c r="C223">
        <v>4.5999999999999996</v>
      </c>
      <c r="D223">
        <v>4.5999999999999996</v>
      </c>
      <c r="E223">
        <v>4.7</v>
      </c>
      <c r="F223">
        <v>4.5999999999999996</v>
      </c>
      <c r="G223">
        <v>4.5999999999999996</v>
      </c>
      <c r="H223">
        <v>0</v>
      </c>
      <c r="I223">
        <v>1555088</v>
      </c>
      <c r="J223">
        <v>7173224.0499999998</v>
      </c>
      <c r="K223" t="s">
        <v>848</v>
      </c>
      <c r="P223" s="1"/>
      <c r="R223" s="1"/>
    </row>
    <row r="224" spans="1:18" x14ac:dyDescent="0.25">
      <c r="A224" t="s">
        <v>247</v>
      </c>
      <c r="B224" t="s">
        <v>259</v>
      </c>
      <c r="C224">
        <v>1.39</v>
      </c>
      <c r="D224">
        <v>1.39</v>
      </c>
      <c r="G224">
        <v>1.39</v>
      </c>
      <c r="K224" t="s">
        <v>849</v>
      </c>
      <c r="P224" s="1"/>
      <c r="R224" s="1"/>
    </row>
    <row r="225" spans="1:18" x14ac:dyDescent="0.25">
      <c r="A225" t="s">
        <v>247</v>
      </c>
      <c r="B225" t="s">
        <v>83</v>
      </c>
      <c r="C225">
        <v>1.75</v>
      </c>
      <c r="D225">
        <v>1.75</v>
      </c>
      <c r="E225">
        <v>1.9</v>
      </c>
      <c r="F225">
        <v>1.58</v>
      </c>
      <c r="G225">
        <v>1.9</v>
      </c>
      <c r="H225">
        <v>0.15</v>
      </c>
      <c r="I225">
        <v>8262358</v>
      </c>
      <c r="J225">
        <v>14368717.35</v>
      </c>
      <c r="K225" t="s">
        <v>850</v>
      </c>
      <c r="P225" s="1"/>
      <c r="R225" s="1"/>
    </row>
    <row r="226" spans="1:18" x14ac:dyDescent="0.25">
      <c r="A226" t="s">
        <v>247</v>
      </c>
      <c r="B226" t="s">
        <v>84</v>
      </c>
      <c r="C226">
        <v>0.99</v>
      </c>
      <c r="D226">
        <v>0.9</v>
      </c>
      <c r="E226">
        <v>0.9</v>
      </c>
      <c r="F226">
        <v>0.9</v>
      </c>
      <c r="G226">
        <v>0.9</v>
      </c>
      <c r="H226">
        <v>-0.09</v>
      </c>
      <c r="I226">
        <v>17113736</v>
      </c>
      <c r="J226">
        <v>15402362.4</v>
      </c>
      <c r="K226" t="s">
        <v>851</v>
      </c>
      <c r="N226">
        <v>0.9</v>
      </c>
      <c r="O226">
        <v>0.9</v>
      </c>
    </row>
    <row r="227" spans="1:18" x14ac:dyDescent="0.25">
      <c r="A227" t="s">
        <v>247</v>
      </c>
      <c r="B227" t="s">
        <v>85</v>
      </c>
      <c r="C227">
        <v>29.5</v>
      </c>
      <c r="D227">
        <v>29.5</v>
      </c>
      <c r="G227">
        <v>29.5</v>
      </c>
      <c r="I227">
        <v>283879</v>
      </c>
      <c r="J227">
        <v>7748419.8499999996</v>
      </c>
      <c r="K227" t="s">
        <v>852</v>
      </c>
      <c r="P227" s="1"/>
      <c r="R227" s="1"/>
    </row>
    <row r="228" spans="1:18" x14ac:dyDescent="0.25">
      <c r="A228" t="s">
        <v>247</v>
      </c>
      <c r="B228" t="s">
        <v>86</v>
      </c>
      <c r="C228">
        <v>1.81</v>
      </c>
      <c r="D228">
        <v>1.81</v>
      </c>
      <c r="E228">
        <v>1.99</v>
      </c>
      <c r="F228">
        <v>1.98</v>
      </c>
      <c r="G228">
        <v>1.99</v>
      </c>
      <c r="H228">
        <v>0.18</v>
      </c>
      <c r="I228">
        <v>532141</v>
      </c>
      <c r="J228">
        <v>1044887.75</v>
      </c>
      <c r="K228" t="s">
        <v>853</v>
      </c>
      <c r="P228" s="1"/>
      <c r="R228" s="1"/>
    </row>
    <row r="229" spans="1:18" x14ac:dyDescent="0.25">
      <c r="A229" t="s">
        <v>247</v>
      </c>
      <c r="B229" t="s">
        <v>87</v>
      </c>
      <c r="C229">
        <v>1.84</v>
      </c>
      <c r="D229">
        <v>1.84</v>
      </c>
      <c r="E229">
        <v>1.84</v>
      </c>
      <c r="F229">
        <v>1.73</v>
      </c>
      <c r="G229">
        <v>1.73</v>
      </c>
      <c r="H229">
        <v>-0.11</v>
      </c>
      <c r="I229">
        <v>955627</v>
      </c>
      <c r="J229">
        <v>1681283.78</v>
      </c>
      <c r="K229" t="s">
        <v>854</v>
      </c>
      <c r="P229" s="1"/>
      <c r="R229" s="1"/>
    </row>
    <row r="230" spans="1:18" x14ac:dyDescent="0.25">
      <c r="A230" t="s">
        <v>247</v>
      </c>
      <c r="B230" t="s">
        <v>88</v>
      </c>
      <c r="C230">
        <v>3.8</v>
      </c>
      <c r="D230">
        <v>3.8</v>
      </c>
      <c r="E230">
        <v>3.85</v>
      </c>
      <c r="F230">
        <v>3.85</v>
      </c>
      <c r="G230">
        <v>3.85</v>
      </c>
      <c r="H230">
        <v>0.05</v>
      </c>
      <c r="I230">
        <v>549630</v>
      </c>
      <c r="J230">
        <v>2059082.78</v>
      </c>
      <c r="K230" t="s">
        <v>855</v>
      </c>
    </row>
    <row r="231" spans="1:18" x14ac:dyDescent="0.25">
      <c r="A231" t="s">
        <v>247</v>
      </c>
      <c r="B231" t="s">
        <v>89</v>
      </c>
      <c r="C231">
        <v>0.8</v>
      </c>
      <c r="D231">
        <v>0.8</v>
      </c>
      <c r="E231">
        <v>0.77</v>
      </c>
      <c r="F231">
        <v>0.77</v>
      </c>
      <c r="G231">
        <v>0.77</v>
      </c>
      <c r="H231">
        <v>-0.03</v>
      </c>
      <c r="I231">
        <v>425795</v>
      </c>
      <c r="J231">
        <v>325521.3</v>
      </c>
      <c r="K231" t="s">
        <v>856</v>
      </c>
      <c r="P231" s="1"/>
      <c r="R231" s="1"/>
    </row>
    <row r="232" spans="1:18" x14ac:dyDescent="0.25">
      <c r="A232" t="s">
        <v>247</v>
      </c>
      <c r="B232" t="s">
        <v>90</v>
      </c>
      <c r="C232">
        <v>1.58</v>
      </c>
      <c r="D232">
        <v>1.58</v>
      </c>
      <c r="E232">
        <v>1.73</v>
      </c>
      <c r="F232">
        <v>1.68</v>
      </c>
      <c r="G232">
        <v>1.68</v>
      </c>
      <c r="H232">
        <v>0.1</v>
      </c>
      <c r="I232">
        <v>3909927</v>
      </c>
      <c r="J232">
        <v>6713397.6299999999</v>
      </c>
      <c r="K232" t="s">
        <v>857</v>
      </c>
      <c r="O232">
        <v>1.68</v>
      </c>
      <c r="P232" s="1"/>
      <c r="R232" s="1"/>
    </row>
    <row r="233" spans="1:18" x14ac:dyDescent="0.25">
      <c r="A233" t="s">
        <v>247</v>
      </c>
      <c r="B233" t="s">
        <v>91</v>
      </c>
      <c r="C233">
        <v>3.26</v>
      </c>
      <c r="D233">
        <v>3.26</v>
      </c>
      <c r="E233">
        <v>3.27</v>
      </c>
      <c r="F233">
        <v>3.27</v>
      </c>
      <c r="G233">
        <v>3.27</v>
      </c>
      <c r="H233">
        <v>0.01</v>
      </c>
      <c r="I233">
        <v>1543569</v>
      </c>
      <c r="J233">
        <v>5126142.51</v>
      </c>
      <c r="K233" t="s">
        <v>858</v>
      </c>
      <c r="O233">
        <v>3.27</v>
      </c>
      <c r="P233" s="1"/>
      <c r="R233" s="1"/>
    </row>
    <row r="234" spans="1:18" x14ac:dyDescent="0.25">
      <c r="A234" t="s">
        <v>247</v>
      </c>
      <c r="B234" t="s">
        <v>92</v>
      </c>
      <c r="C234">
        <v>5.43</v>
      </c>
      <c r="D234">
        <v>5.43</v>
      </c>
      <c r="E234">
        <v>5.09</v>
      </c>
      <c r="F234">
        <v>5</v>
      </c>
      <c r="G234">
        <v>5</v>
      </c>
      <c r="H234">
        <v>-0.43</v>
      </c>
      <c r="I234">
        <v>1207733</v>
      </c>
      <c r="J234">
        <v>6043424.6299999999</v>
      </c>
      <c r="K234" t="s">
        <v>859</v>
      </c>
      <c r="P234" s="1"/>
      <c r="R234" s="1"/>
    </row>
    <row r="235" spans="1:18" x14ac:dyDescent="0.25">
      <c r="A235" t="s">
        <v>247</v>
      </c>
      <c r="B235" t="s">
        <v>93</v>
      </c>
      <c r="C235">
        <v>0.45</v>
      </c>
      <c r="D235">
        <v>0.45</v>
      </c>
      <c r="E235">
        <v>0.49</v>
      </c>
      <c r="F235">
        <v>0.43</v>
      </c>
      <c r="G235">
        <v>0.49</v>
      </c>
      <c r="H235">
        <v>0.04</v>
      </c>
      <c r="I235">
        <v>2126480</v>
      </c>
      <c r="J235">
        <v>1001914.9</v>
      </c>
      <c r="K235" t="s">
        <v>860</v>
      </c>
      <c r="P235" s="1"/>
      <c r="R235" s="1"/>
    </row>
    <row r="236" spans="1:18" x14ac:dyDescent="0.25">
      <c r="A236" t="s">
        <v>247</v>
      </c>
      <c r="B236" t="s">
        <v>260</v>
      </c>
      <c r="C236">
        <v>1.62</v>
      </c>
      <c r="D236">
        <v>1.62</v>
      </c>
      <c r="G236">
        <v>1.62</v>
      </c>
      <c r="K236" t="s">
        <v>861</v>
      </c>
      <c r="P236" s="1"/>
      <c r="R236" s="1"/>
    </row>
    <row r="237" spans="1:18" x14ac:dyDescent="0.25">
      <c r="A237" t="s">
        <v>247</v>
      </c>
      <c r="B237" t="s">
        <v>94</v>
      </c>
      <c r="C237">
        <v>2.95</v>
      </c>
      <c r="D237">
        <v>2.95</v>
      </c>
      <c r="G237">
        <v>2.95</v>
      </c>
      <c r="K237" t="s">
        <v>862</v>
      </c>
      <c r="P237" s="1"/>
      <c r="R237" s="1"/>
    </row>
    <row r="238" spans="1:18" x14ac:dyDescent="0.25">
      <c r="A238" t="s">
        <v>247</v>
      </c>
      <c r="B238" t="s">
        <v>261</v>
      </c>
      <c r="C238">
        <v>2.83</v>
      </c>
      <c r="D238">
        <v>2.83</v>
      </c>
      <c r="G238">
        <v>2.83</v>
      </c>
      <c r="I238">
        <v>2080</v>
      </c>
      <c r="J238">
        <v>5359</v>
      </c>
      <c r="K238" t="s">
        <v>863</v>
      </c>
      <c r="P238" s="1"/>
      <c r="R238" s="1"/>
    </row>
    <row r="239" spans="1:18" x14ac:dyDescent="0.25">
      <c r="A239" t="s">
        <v>247</v>
      </c>
      <c r="B239" t="s">
        <v>95</v>
      </c>
      <c r="C239">
        <v>109.45</v>
      </c>
      <c r="D239">
        <v>109.45</v>
      </c>
      <c r="G239">
        <v>109.45</v>
      </c>
      <c r="I239">
        <v>74716</v>
      </c>
      <c r="J239">
        <v>7456380.4000000004</v>
      </c>
      <c r="K239" t="s">
        <v>864</v>
      </c>
      <c r="P239" s="1"/>
      <c r="R239" s="1"/>
    </row>
    <row r="240" spans="1:18" x14ac:dyDescent="0.25">
      <c r="A240" t="s">
        <v>247</v>
      </c>
      <c r="B240" t="s">
        <v>262</v>
      </c>
      <c r="C240">
        <v>0.36</v>
      </c>
      <c r="D240">
        <v>0.36</v>
      </c>
      <c r="G240">
        <v>0.36</v>
      </c>
      <c r="K240" t="s">
        <v>865</v>
      </c>
      <c r="P240" s="1"/>
      <c r="R240" s="1"/>
    </row>
    <row r="241" spans="1:18" x14ac:dyDescent="0.25">
      <c r="A241" t="s">
        <v>247</v>
      </c>
      <c r="B241" t="s">
        <v>263</v>
      </c>
      <c r="C241">
        <v>3.71</v>
      </c>
      <c r="D241">
        <v>3.71</v>
      </c>
      <c r="G241">
        <v>3.71</v>
      </c>
      <c r="I241">
        <v>1320</v>
      </c>
      <c r="J241">
        <v>4881.2</v>
      </c>
      <c r="K241" t="s">
        <v>866</v>
      </c>
      <c r="P241" s="1"/>
      <c r="R241" s="1"/>
    </row>
    <row r="242" spans="1:18" x14ac:dyDescent="0.25">
      <c r="A242" t="s">
        <v>247</v>
      </c>
      <c r="B242" t="s">
        <v>97</v>
      </c>
      <c r="C242">
        <v>17</v>
      </c>
      <c r="D242">
        <v>17</v>
      </c>
      <c r="G242">
        <v>17</v>
      </c>
      <c r="I242">
        <v>1542316</v>
      </c>
      <c r="J242">
        <v>25286833.300000001</v>
      </c>
      <c r="K242" t="s">
        <v>867</v>
      </c>
      <c r="P242" s="1"/>
      <c r="R242" s="1"/>
    </row>
    <row r="243" spans="1:18" x14ac:dyDescent="0.25">
      <c r="A243" t="s">
        <v>247</v>
      </c>
      <c r="B243" t="s">
        <v>98</v>
      </c>
      <c r="C243">
        <v>28.05</v>
      </c>
      <c r="D243">
        <v>28.05</v>
      </c>
      <c r="E243">
        <v>28.2</v>
      </c>
      <c r="F243">
        <v>27</v>
      </c>
      <c r="G243">
        <v>27</v>
      </c>
      <c r="H243">
        <v>-1.05</v>
      </c>
      <c r="I243">
        <v>917174</v>
      </c>
      <c r="J243">
        <v>25070260.25</v>
      </c>
      <c r="K243" t="s">
        <v>868</v>
      </c>
      <c r="P243" s="1"/>
      <c r="R243" s="1"/>
    </row>
    <row r="244" spans="1:18" x14ac:dyDescent="0.25">
      <c r="A244" t="s">
        <v>247</v>
      </c>
      <c r="B244" t="s">
        <v>99</v>
      </c>
      <c r="C244">
        <v>39</v>
      </c>
      <c r="D244">
        <v>39</v>
      </c>
      <c r="E244">
        <v>37.950000000000003</v>
      </c>
      <c r="F244">
        <v>37</v>
      </c>
      <c r="G244">
        <v>37</v>
      </c>
      <c r="H244">
        <v>-2</v>
      </c>
      <c r="I244">
        <v>2022327</v>
      </c>
      <c r="J244">
        <v>76219543.299999997</v>
      </c>
      <c r="K244" t="s">
        <v>869</v>
      </c>
      <c r="P244" s="1"/>
      <c r="R244" s="1"/>
    </row>
    <row r="245" spans="1:18" x14ac:dyDescent="0.25">
      <c r="A245" t="s">
        <v>247</v>
      </c>
      <c r="B245" t="s">
        <v>100</v>
      </c>
      <c r="C245">
        <v>3.6</v>
      </c>
      <c r="D245">
        <v>3.6</v>
      </c>
      <c r="G245">
        <v>3.6</v>
      </c>
      <c r="I245">
        <v>151614</v>
      </c>
      <c r="J245">
        <v>599291.43999999994</v>
      </c>
      <c r="K245" t="s">
        <v>870</v>
      </c>
      <c r="P245" s="1"/>
      <c r="R245" s="1"/>
    </row>
    <row r="246" spans="1:18" x14ac:dyDescent="0.25">
      <c r="A246" t="s">
        <v>247</v>
      </c>
      <c r="B246" t="s">
        <v>101</v>
      </c>
      <c r="C246">
        <v>1.75</v>
      </c>
      <c r="D246">
        <v>1.64</v>
      </c>
      <c r="E246">
        <v>1.75</v>
      </c>
      <c r="F246">
        <v>1.58</v>
      </c>
      <c r="G246">
        <v>1.65</v>
      </c>
      <c r="H246">
        <v>-0.1</v>
      </c>
      <c r="I246">
        <v>1740177</v>
      </c>
      <c r="J246">
        <v>2859912.43</v>
      </c>
      <c r="K246" t="s">
        <v>871</v>
      </c>
      <c r="N246">
        <v>1.64</v>
      </c>
      <c r="P246" s="1"/>
      <c r="R246" s="1"/>
    </row>
    <row r="247" spans="1:18" x14ac:dyDescent="0.25">
      <c r="A247" t="s">
        <v>247</v>
      </c>
      <c r="B247" t="s">
        <v>102</v>
      </c>
      <c r="C247">
        <v>5.4</v>
      </c>
      <c r="D247">
        <v>5.4</v>
      </c>
      <c r="E247">
        <v>5.4</v>
      </c>
      <c r="F247">
        <v>5.4</v>
      </c>
      <c r="G247">
        <v>5.4</v>
      </c>
      <c r="H247">
        <v>0</v>
      </c>
      <c r="I247">
        <v>901504</v>
      </c>
      <c r="J247">
        <v>4850583.5</v>
      </c>
      <c r="K247" t="s">
        <v>872</v>
      </c>
      <c r="P247" s="1"/>
      <c r="R247" s="1"/>
    </row>
    <row r="248" spans="1:18" x14ac:dyDescent="0.25">
      <c r="A248" t="s">
        <v>247</v>
      </c>
      <c r="B248" t="s">
        <v>103</v>
      </c>
      <c r="C248">
        <v>1175</v>
      </c>
      <c r="D248">
        <v>1175</v>
      </c>
      <c r="G248">
        <v>1175</v>
      </c>
      <c r="I248">
        <v>52034</v>
      </c>
      <c r="J248">
        <v>58802242</v>
      </c>
      <c r="K248" t="s">
        <v>873</v>
      </c>
      <c r="P248" s="1"/>
      <c r="R248" s="1"/>
    </row>
    <row r="249" spans="1:18" x14ac:dyDescent="0.25">
      <c r="A249" t="s">
        <v>247</v>
      </c>
      <c r="B249" t="s">
        <v>104</v>
      </c>
      <c r="C249">
        <v>25</v>
      </c>
      <c r="D249">
        <v>25</v>
      </c>
      <c r="G249">
        <v>25</v>
      </c>
      <c r="I249">
        <v>161004</v>
      </c>
      <c r="J249">
        <v>4015007.25</v>
      </c>
      <c r="K249" t="s">
        <v>874</v>
      </c>
      <c r="P249" s="1"/>
      <c r="R249" s="1"/>
    </row>
    <row r="250" spans="1:18" x14ac:dyDescent="0.25">
      <c r="A250" t="s">
        <v>247</v>
      </c>
      <c r="B250" t="s">
        <v>105</v>
      </c>
      <c r="C250">
        <v>0.2</v>
      </c>
      <c r="D250">
        <v>0.2</v>
      </c>
      <c r="G250">
        <v>0.2</v>
      </c>
      <c r="K250" t="s">
        <v>875</v>
      </c>
      <c r="P250" s="1"/>
      <c r="R250" s="1"/>
    </row>
    <row r="251" spans="1:18" x14ac:dyDescent="0.25">
      <c r="A251" t="s">
        <v>247</v>
      </c>
      <c r="B251" t="s">
        <v>106</v>
      </c>
      <c r="C251">
        <v>13.8</v>
      </c>
      <c r="D251">
        <v>13.8</v>
      </c>
      <c r="E251">
        <v>12.45</v>
      </c>
      <c r="F251">
        <v>12.45</v>
      </c>
      <c r="G251">
        <v>12.45</v>
      </c>
      <c r="H251">
        <v>-1.35</v>
      </c>
      <c r="I251">
        <v>277110</v>
      </c>
      <c r="J251">
        <v>3465654.5</v>
      </c>
      <c r="K251" t="s">
        <v>876</v>
      </c>
      <c r="P251" s="1"/>
      <c r="R251" s="1"/>
    </row>
    <row r="252" spans="1:18" x14ac:dyDescent="0.25">
      <c r="A252" t="s">
        <v>247</v>
      </c>
      <c r="B252" t="s">
        <v>264</v>
      </c>
      <c r="C252">
        <v>62.5</v>
      </c>
      <c r="D252">
        <v>62.5</v>
      </c>
      <c r="G252">
        <v>62.5</v>
      </c>
      <c r="K252" t="s">
        <v>877</v>
      </c>
      <c r="P252" s="1"/>
      <c r="R252" s="1"/>
    </row>
    <row r="253" spans="1:18" x14ac:dyDescent="0.25">
      <c r="A253" t="s">
        <v>247</v>
      </c>
      <c r="B253" t="s">
        <v>107</v>
      </c>
      <c r="C253">
        <v>1.8</v>
      </c>
      <c r="D253">
        <v>1.8</v>
      </c>
      <c r="E253">
        <v>1.7</v>
      </c>
      <c r="F253">
        <v>1.7</v>
      </c>
      <c r="G253">
        <v>1.7</v>
      </c>
      <c r="H253">
        <v>-0.1</v>
      </c>
      <c r="I253">
        <v>304861</v>
      </c>
      <c r="J253">
        <v>530368.12</v>
      </c>
      <c r="K253" t="s">
        <v>878</v>
      </c>
      <c r="P253" s="1"/>
      <c r="R253" s="1"/>
    </row>
    <row r="254" spans="1:18" x14ac:dyDescent="0.25">
      <c r="A254" t="s">
        <v>247</v>
      </c>
      <c r="B254" t="s">
        <v>265</v>
      </c>
      <c r="C254">
        <v>0.35</v>
      </c>
      <c r="D254">
        <v>0.35</v>
      </c>
      <c r="E254">
        <v>0.37</v>
      </c>
      <c r="F254">
        <v>0.36</v>
      </c>
      <c r="G254">
        <v>0.37</v>
      </c>
      <c r="H254">
        <v>0.02</v>
      </c>
      <c r="I254">
        <v>1373264</v>
      </c>
      <c r="J254">
        <v>505007.68</v>
      </c>
      <c r="K254" t="s">
        <v>879</v>
      </c>
    </row>
    <row r="255" spans="1:18" x14ac:dyDescent="0.25">
      <c r="A255" t="s">
        <v>247</v>
      </c>
      <c r="B255" t="s">
        <v>108</v>
      </c>
      <c r="C255">
        <v>5.0199999999999996</v>
      </c>
      <c r="D255">
        <v>5.0199999999999996</v>
      </c>
      <c r="E255">
        <v>5.49</v>
      </c>
      <c r="F255">
        <v>5.4</v>
      </c>
      <c r="G255">
        <v>5.49</v>
      </c>
      <c r="H255">
        <v>0.47</v>
      </c>
      <c r="I255">
        <v>2434663</v>
      </c>
      <c r="J255">
        <v>13225583.619999999</v>
      </c>
      <c r="K255" t="s">
        <v>880</v>
      </c>
      <c r="P255" s="1"/>
      <c r="R255" s="1"/>
    </row>
    <row r="256" spans="1:18" x14ac:dyDescent="0.25">
      <c r="A256" t="s">
        <v>247</v>
      </c>
      <c r="B256" t="s">
        <v>109</v>
      </c>
      <c r="C256">
        <v>250.3</v>
      </c>
      <c r="D256">
        <v>250.3</v>
      </c>
      <c r="G256">
        <v>250.3</v>
      </c>
      <c r="I256">
        <v>178579</v>
      </c>
      <c r="J256">
        <v>41144662.299999997</v>
      </c>
      <c r="K256" t="s">
        <v>881</v>
      </c>
      <c r="P256" s="1"/>
      <c r="R256" s="1"/>
    </row>
    <row r="257" spans="1:18" x14ac:dyDescent="0.25">
      <c r="A257" t="s">
        <v>247</v>
      </c>
      <c r="B257" t="s">
        <v>110</v>
      </c>
      <c r="C257">
        <v>0.49</v>
      </c>
      <c r="D257">
        <v>0.49</v>
      </c>
      <c r="E257">
        <v>0.45</v>
      </c>
      <c r="F257">
        <v>0.45</v>
      </c>
      <c r="G257">
        <v>0.45</v>
      </c>
      <c r="H257">
        <v>-0.04</v>
      </c>
      <c r="I257">
        <v>1546056</v>
      </c>
      <c r="J257">
        <v>695940.2</v>
      </c>
      <c r="K257" t="s">
        <v>882</v>
      </c>
      <c r="O257">
        <v>0.45</v>
      </c>
      <c r="P257" s="1"/>
      <c r="R257" s="1"/>
    </row>
    <row r="258" spans="1:18" x14ac:dyDescent="0.25">
      <c r="A258" t="s">
        <v>247</v>
      </c>
      <c r="B258" t="s">
        <v>111</v>
      </c>
      <c r="C258">
        <v>1.83</v>
      </c>
      <c r="D258">
        <v>1.83</v>
      </c>
      <c r="G258">
        <v>1.83</v>
      </c>
      <c r="K258" t="s">
        <v>883</v>
      </c>
      <c r="P258" s="1"/>
      <c r="R258" s="1"/>
    </row>
    <row r="259" spans="1:18" x14ac:dyDescent="0.25">
      <c r="A259" t="s">
        <v>247</v>
      </c>
      <c r="B259" t="s">
        <v>266</v>
      </c>
      <c r="C259">
        <v>10</v>
      </c>
      <c r="D259">
        <v>10</v>
      </c>
      <c r="G259">
        <v>10</v>
      </c>
      <c r="K259" t="s">
        <v>884</v>
      </c>
      <c r="P259" s="1"/>
      <c r="R259" s="1"/>
    </row>
    <row r="260" spans="1:18" x14ac:dyDescent="0.25">
      <c r="A260" t="s">
        <v>247</v>
      </c>
      <c r="B260" t="s">
        <v>112</v>
      </c>
      <c r="C260">
        <v>220</v>
      </c>
      <c r="D260">
        <v>220</v>
      </c>
      <c r="G260">
        <v>220</v>
      </c>
      <c r="K260" t="s">
        <v>885</v>
      </c>
    </row>
    <row r="261" spans="1:18" x14ac:dyDescent="0.25">
      <c r="A261" t="s">
        <v>247</v>
      </c>
      <c r="B261" t="s">
        <v>113</v>
      </c>
      <c r="C261">
        <v>0.49</v>
      </c>
      <c r="D261">
        <v>0.49</v>
      </c>
      <c r="E261">
        <v>0.49</v>
      </c>
      <c r="F261">
        <v>0.49</v>
      </c>
      <c r="G261">
        <v>0.49</v>
      </c>
      <c r="H261">
        <v>0</v>
      </c>
      <c r="I261">
        <v>751657</v>
      </c>
      <c r="J261">
        <v>365795.36</v>
      </c>
      <c r="K261" t="s">
        <v>886</v>
      </c>
      <c r="P261" s="1"/>
      <c r="R261" s="1"/>
    </row>
    <row r="262" spans="1:18" x14ac:dyDescent="0.25">
      <c r="A262" t="s">
        <v>247</v>
      </c>
      <c r="B262" t="s">
        <v>114</v>
      </c>
      <c r="C262">
        <v>18</v>
      </c>
      <c r="D262">
        <v>18</v>
      </c>
      <c r="E262">
        <v>16.2</v>
      </c>
      <c r="F262">
        <v>16.2</v>
      </c>
      <c r="G262">
        <v>16.2</v>
      </c>
      <c r="H262">
        <v>-1.8</v>
      </c>
      <c r="I262">
        <v>1291322</v>
      </c>
      <c r="J262">
        <v>22094488.449999999</v>
      </c>
      <c r="K262" t="s">
        <v>887</v>
      </c>
    </row>
    <row r="263" spans="1:18" x14ac:dyDescent="0.25">
      <c r="A263" t="s">
        <v>247</v>
      </c>
      <c r="B263" t="s">
        <v>115</v>
      </c>
      <c r="C263">
        <v>3.19</v>
      </c>
      <c r="D263">
        <v>3.19</v>
      </c>
      <c r="E263">
        <v>3.5</v>
      </c>
      <c r="F263">
        <v>3.45</v>
      </c>
      <c r="G263">
        <v>3.5</v>
      </c>
      <c r="H263">
        <v>0.31</v>
      </c>
      <c r="I263">
        <v>1607862</v>
      </c>
      <c r="J263">
        <v>5573806.7000000002</v>
      </c>
      <c r="K263" t="s">
        <v>888</v>
      </c>
      <c r="P263" s="1"/>
      <c r="R263" s="1"/>
    </row>
    <row r="264" spans="1:18" x14ac:dyDescent="0.25">
      <c r="A264" t="s">
        <v>247</v>
      </c>
      <c r="B264" t="s">
        <v>116</v>
      </c>
      <c r="C264">
        <v>0.36</v>
      </c>
      <c r="D264">
        <v>0.36</v>
      </c>
      <c r="E264">
        <v>0.39</v>
      </c>
      <c r="F264">
        <v>0.36</v>
      </c>
      <c r="G264">
        <v>0.36</v>
      </c>
      <c r="H264">
        <v>0</v>
      </c>
      <c r="I264">
        <v>5231180</v>
      </c>
      <c r="J264">
        <v>1904090.2</v>
      </c>
      <c r="K264" t="s">
        <v>889</v>
      </c>
      <c r="P264" s="1"/>
      <c r="R264" s="1"/>
    </row>
    <row r="265" spans="1:18" x14ac:dyDescent="0.25">
      <c r="A265" t="s">
        <v>247</v>
      </c>
      <c r="B265" t="s">
        <v>267</v>
      </c>
      <c r="C265">
        <v>0.2</v>
      </c>
      <c r="D265">
        <v>0.2</v>
      </c>
      <c r="G265">
        <v>0.2</v>
      </c>
      <c r="K265" t="s">
        <v>890</v>
      </c>
      <c r="P265" s="1"/>
      <c r="R265" s="1"/>
    </row>
    <row r="266" spans="1:18" x14ac:dyDescent="0.25">
      <c r="A266" t="s">
        <v>247</v>
      </c>
      <c r="B266" t="s">
        <v>117</v>
      </c>
      <c r="C266">
        <v>0.6</v>
      </c>
      <c r="D266">
        <v>0.6</v>
      </c>
      <c r="G266">
        <v>0.6</v>
      </c>
      <c r="K266" t="s">
        <v>891</v>
      </c>
      <c r="P266" s="1"/>
      <c r="R266" s="1"/>
    </row>
    <row r="267" spans="1:18" x14ac:dyDescent="0.25">
      <c r="A267" t="s">
        <v>247</v>
      </c>
      <c r="B267" t="s">
        <v>118</v>
      </c>
      <c r="C267">
        <v>0.59</v>
      </c>
      <c r="D267">
        <v>0.59</v>
      </c>
      <c r="E267">
        <v>0.55000000000000004</v>
      </c>
      <c r="F267">
        <v>0.54</v>
      </c>
      <c r="G267">
        <v>0.54</v>
      </c>
      <c r="H267">
        <v>-0.05</v>
      </c>
      <c r="I267">
        <v>1626172</v>
      </c>
      <c r="J267">
        <v>881132.88</v>
      </c>
      <c r="K267" t="s">
        <v>892</v>
      </c>
    </row>
    <row r="268" spans="1:18" x14ac:dyDescent="0.25">
      <c r="A268" t="s">
        <v>247</v>
      </c>
      <c r="B268" t="s">
        <v>119</v>
      </c>
      <c r="C268">
        <v>1.07</v>
      </c>
      <c r="D268">
        <v>1.07</v>
      </c>
      <c r="G268">
        <v>1.07</v>
      </c>
      <c r="I268">
        <v>13038</v>
      </c>
      <c r="J268">
        <v>12857.21</v>
      </c>
      <c r="K268" t="s">
        <v>893</v>
      </c>
      <c r="P268" s="1"/>
      <c r="R268" s="1"/>
    </row>
    <row r="269" spans="1:18" x14ac:dyDescent="0.25">
      <c r="A269" t="s">
        <v>247</v>
      </c>
      <c r="B269" t="s">
        <v>121</v>
      </c>
      <c r="C269">
        <v>14.75</v>
      </c>
      <c r="D269">
        <v>14.75</v>
      </c>
      <c r="G269">
        <v>14.75</v>
      </c>
      <c r="I269">
        <v>976</v>
      </c>
      <c r="J269">
        <v>15811.2</v>
      </c>
      <c r="K269" t="s">
        <v>894</v>
      </c>
      <c r="P269" s="1"/>
      <c r="R269" s="1"/>
    </row>
    <row r="270" spans="1:18" x14ac:dyDescent="0.25">
      <c r="A270" t="s">
        <v>247</v>
      </c>
      <c r="B270" t="s">
        <v>122</v>
      </c>
      <c r="C270">
        <v>0.46</v>
      </c>
      <c r="D270">
        <v>0.46</v>
      </c>
      <c r="E270">
        <v>0.49</v>
      </c>
      <c r="F270">
        <v>0.49</v>
      </c>
      <c r="G270">
        <v>0.49</v>
      </c>
      <c r="H270">
        <v>0.03</v>
      </c>
      <c r="I270">
        <v>107082</v>
      </c>
      <c r="J270">
        <v>52470.18</v>
      </c>
      <c r="K270" t="s">
        <v>895</v>
      </c>
      <c r="P270" s="1"/>
      <c r="R270" s="1"/>
    </row>
    <row r="271" spans="1:18" x14ac:dyDescent="0.25">
      <c r="A271" t="s">
        <v>247</v>
      </c>
      <c r="B271" t="s">
        <v>268</v>
      </c>
      <c r="C271">
        <v>0.48</v>
      </c>
      <c r="D271">
        <v>0.48</v>
      </c>
      <c r="G271">
        <v>0.48</v>
      </c>
      <c r="K271" t="s">
        <v>896</v>
      </c>
      <c r="P271" s="1"/>
      <c r="R271" s="1"/>
    </row>
    <row r="272" spans="1:18" x14ac:dyDescent="0.25">
      <c r="A272" t="s">
        <v>247</v>
      </c>
      <c r="B272" t="s">
        <v>123</v>
      </c>
      <c r="C272">
        <v>61.2</v>
      </c>
      <c r="D272">
        <v>61.2</v>
      </c>
      <c r="G272">
        <v>61.2</v>
      </c>
      <c r="I272">
        <v>242307</v>
      </c>
      <c r="J272">
        <v>13603420.5</v>
      </c>
      <c r="K272" t="s">
        <v>897</v>
      </c>
      <c r="P272" s="1"/>
      <c r="R272" s="1"/>
    </row>
    <row r="273" spans="1:18" x14ac:dyDescent="0.25">
      <c r="A273" t="s">
        <v>247</v>
      </c>
      <c r="B273" t="s">
        <v>269</v>
      </c>
      <c r="C273">
        <v>0.2</v>
      </c>
      <c r="D273">
        <v>0.2</v>
      </c>
      <c r="G273">
        <v>0.2</v>
      </c>
      <c r="K273" t="s">
        <v>898</v>
      </c>
      <c r="P273" s="1"/>
      <c r="R273" s="1"/>
    </row>
    <row r="274" spans="1:18" x14ac:dyDescent="0.25">
      <c r="A274" t="s">
        <v>247</v>
      </c>
      <c r="B274" t="s">
        <v>899</v>
      </c>
      <c r="C274">
        <v>3.11</v>
      </c>
      <c r="D274">
        <v>2.81</v>
      </c>
      <c r="E274">
        <v>3.42</v>
      </c>
      <c r="F274">
        <v>2.81</v>
      </c>
      <c r="G274">
        <v>3.42</v>
      </c>
      <c r="H274">
        <v>0.31</v>
      </c>
      <c r="I274">
        <v>65948524</v>
      </c>
      <c r="J274">
        <v>216572112.56999999</v>
      </c>
      <c r="K274" t="s">
        <v>900</v>
      </c>
      <c r="N274">
        <v>2.81</v>
      </c>
      <c r="P274" s="1"/>
      <c r="R274" s="1"/>
    </row>
    <row r="275" spans="1:18" x14ac:dyDescent="0.25">
      <c r="A275" t="s">
        <v>247</v>
      </c>
      <c r="B275" t="s">
        <v>124</v>
      </c>
      <c r="C275">
        <v>0.48</v>
      </c>
      <c r="D275">
        <v>0.48</v>
      </c>
      <c r="G275">
        <v>0.48</v>
      </c>
      <c r="I275">
        <v>53311</v>
      </c>
      <c r="J275">
        <v>25689.279999999999</v>
      </c>
      <c r="K275" t="s">
        <v>901</v>
      </c>
      <c r="P275" s="1"/>
      <c r="R275" s="1"/>
    </row>
    <row r="276" spans="1:18" x14ac:dyDescent="0.25">
      <c r="A276" t="s">
        <v>247</v>
      </c>
      <c r="B276" t="s">
        <v>270</v>
      </c>
      <c r="C276">
        <v>0.27</v>
      </c>
      <c r="D276">
        <v>0.27</v>
      </c>
      <c r="E276">
        <v>0.25</v>
      </c>
      <c r="F276">
        <v>0.25</v>
      </c>
      <c r="G276">
        <v>0.25</v>
      </c>
      <c r="H276">
        <v>-0.02</v>
      </c>
      <c r="I276">
        <v>1151900</v>
      </c>
      <c r="J276">
        <v>289731</v>
      </c>
      <c r="K276" t="s">
        <v>902</v>
      </c>
      <c r="P276" s="1"/>
      <c r="R276" s="1"/>
    </row>
    <row r="277" spans="1:18" x14ac:dyDescent="0.25">
      <c r="A277" t="s">
        <v>247</v>
      </c>
      <c r="B277" t="s">
        <v>271</v>
      </c>
      <c r="C277">
        <v>1.57</v>
      </c>
      <c r="D277">
        <v>1.57</v>
      </c>
      <c r="G277">
        <v>1.57</v>
      </c>
      <c r="K277" t="s">
        <v>903</v>
      </c>
    </row>
    <row r="278" spans="1:18" x14ac:dyDescent="0.25">
      <c r="A278" t="s">
        <v>247</v>
      </c>
      <c r="B278" t="s">
        <v>125</v>
      </c>
      <c r="C278">
        <v>370</v>
      </c>
      <c r="D278">
        <v>370</v>
      </c>
      <c r="G278">
        <v>370</v>
      </c>
      <c r="I278">
        <v>141629</v>
      </c>
      <c r="J278">
        <v>52192150.5</v>
      </c>
      <c r="K278" t="s">
        <v>904</v>
      </c>
      <c r="P278" s="1"/>
      <c r="R278" s="1"/>
    </row>
    <row r="279" spans="1:18" x14ac:dyDescent="0.25">
      <c r="A279" t="s">
        <v>247</v>
      </c>
      <c r="B279" t="s">
        <v>272</v>
      </c>
      <c r="C279">
        <v>2.84</v>
      </c>
      <c r="D279">
        <v>2.84</v>
      </c>
      <c r="G279">
        <v>2.84</v>
      </c>
      <c r="K279" t="s">
        <v>905</v>
      </c>
      <c r="P279" s="1"/>
      <c r="R279" s="1"/>
    </row>
    <row r="280" spans="1:18" x14ac:dyDescent="0.25">
      <c r="A280" t="s">
        <v>247</v>
      </c>
      <c r="B280" t="s">
        <v>126</v>
      </c>
      <c r="C280">
        <v>35.549999999999997</v>
      </c>
      <c r="D280">
        <v>35.549999999999997</v>
      </c>
      <c r="E280">
        <v>34</v>
      </c>
      <c r="F280">
        <v>34</v>
      </c>
      <c r="G280">
        <v>34</v>
      </c>
      <c r="H280">
        <v>-1.55</v>
      </c>
      <c r="I280">
        <v>779764</v>
      </c>
      <c r="J280">
        <v>25622461.52</v>
      </c>
      <c r="K280" t="s">
        <v>906</v>
      </c>
      <c r="P280" s="1"/>
      <c r="R280" s="1"/>
    </row>
    <row r="281" spans="1:18" x14ac:dyDescent="0.25">
      <c r="A281" t="s">
        <v>247</v>
      </c>
      <c r="B281" t="s">
        <v>127</v>
      </c>
      <c r="C281">
        <v>3.45</v>
      </c>
      <c r="D281">
        <v>3.45</v>
      </c>
      <c r="E281">
        <v>3.79</v>
      </c>
      <c r="F281">
        <v>3.41</v>
      </c>
      <c r="G281">
        <v>3.71</v>
      </c>
      <c r="H281">
        <v>0.26</v>
      </c>
      <c r="I281">
        <v>62200916</v>
      </c>
      <c r="J281">
        <v>225594741.08000001</v>
      </c>
      <c r="K281" t="s">
        <v>907</v>
      </c>
      <c r="P281" s="1"/>
      <c r="R281" s="1"/>
    </row>
    <row r="282" spans="1:18" x14ac:dyDescent="0.25">
      <c r="A282" t="s">
        <v>247</v>
      </c>
      <c r="B282" t="s">
        <v>273</v>
      </c>
      <c r="C282">
        <v>0.87</v>
      </c>
      <c r="D282">
        <v>0.87</v>
      </c>
      <c r="G282">
        <v>0.87</v>
      </c>
      <c r="I282">
        <v>10000</v>
      </c>
      <c r="J282">
        <v>8069.12</v>
      </c>
      <c r="K282" t="s">
        <v>908</v>
      </c>
      <c r="P282" s="1"/>
      <c r="R282" s="1"/>
    </row>
    <row r="283" spans="1:18" x14ac:dyDescent="0.25">
      <c r="A283" t="s">
        <v>247</v>
      </c>
      <c r="B283" t="s">
        <v>128</v>
      </c>
      <c r="C283">
        <v>2.76</v>
      </c>
      <c r="D283">
        <v>2.76</v>
      </c>
      <c r="G283">
        <v>2.76</v>
      </c>
      <c r="I283">
        <v>31911</v>
      </c>
      <c r="J283">
        <v>81375.350000000006</v>
      </c>
      <c r="K283" t="s">
        <v>909</v>
      </c>
      <c r="P283" s="1"/>
      <c r="R283" s="1"/>
    </row>
    <row r="284" spans="1:18" x14ac:dyDescent="0.25">
      <c r="A284" t="s">
        <v>247</v>
      </c>
      <c r="B284" t="s">
        <v>129</v>
      </c>
      <c r="C284">
        <v>9</v>
      </c>
      <c r="D284">
        <v>9</v>
      </c>
      <c r="E284">
        <v>9.8000000000000007</v>
      </c>
      <c r="F284">
        <v>9.8000000000000007</v>
      </c>
      <c r="G284">
        <v>9.8000000000000007</v>
      </c>
      <c r="H284">
        <v>0.8</v>
      </c>
      <c r="I284">
        <v>761323</v>
      </c>
      <c r="J284">
        <v>7367945.7000000002</v>
      </c>
      <c r="K284" t="s">
        <v>910</v>
      </c>
      <c r="P284" s="1"/>
      <c r="R284" s="1"/>
    </row>
    <row r="285" spans="1:18" x14ac:dyDescent="0.25">
      <c r="A285" t="s">
        <v>247</v>
      </c>
      <c r="B285" t="s">
        <v>132</v>
      </c>
      <c r="C285">
        <v>7</v>
      </c>
      <c r="D285">
        <v>7</v>
      </c>
      <c r="E285">
        <v>6.3</v>
      </c>
      <c r="F285">
        <v>6.3</v>
      </c>
      <c r="G285">
        <v>6.3</v>
      </c>
      <c r="H285">
        <v>-0.7</v>
      </c>
      <c r="I285">
        <v>464282</v>
      </c>
      <c r="J285">
        <v>2949689</v>
      </c>
      <c r="K285" t="s">
        <v>911</v>
      </c>
      <c r="P285" s="1"/>
      <c r="R285" s="1"/>
    </row>
    <row r="286" spans="1:18" x14ac:dyDescent="0.25">
      <c r="A286" t="s">
        <v>247</v>
      </c>
      <c r="B286" t="s">
        <v>133</v>
      </c>
      <c r="C286">
        <v>13.7</v>
      </c>
      <c r="D286">
        <v>13.7</v>
      </c>
      <c r="E286">
        <v>14.8</v>
      </c>
      <c r="F286">
        <v>13.8</v>
      </c>
      <c r="G286">
        <v>14.8</v>
      </c>
      <c r="H286">
        <v>1.1000000000000001</v>
      </c>
      <c r="I286">
        <v>2460620</v>
      </c>
      <c r="J286">
        <v>35673418.25</v>
      </c>
      <c r="K286" t="s">
        <v>912</v>
      </c>
      <c r="O286">
        <v>14.8</v>
      </c>
      <c r="P286" s="1"/>
      <c r="R286" s="1"/>
    </row>
    <row r="287" spans="1:18" x14ac:dyDescent="0.25">
      <c r="A287" t="s">
        <v>247</v>
      </c>
      <c r="B287" t="s">
        <v>274</v>
      </c>
      <c r="C287">
        <v>3.02</v>
      </c>
      <c r="D287">
        <v>3.02</v>
      </c>
      <c r="G287">
        <v>3.02</v>
      </c>
      <c r="K287" t="s">
        <v>913</v>
      </c>
      <c r="P287" s="1"/>
      <c r="R287" s="1"/>
    </row>
    <row r="288" spans="1:18" x14ac:dyDescent="0.25">
      <c r="A288" t="s">
        <v>247</v>
      </c>
      <c r="B288" t="s">
        <v>134</v>
      </c>
      <c r="C288">
        <v>14.5</v>
      </c>
      <c r="D288">
        <v>14.5</v>
      </c>
      <c r="E288">
        <v>15.95</v>
      </c>
      <c r="F288">
        <v>15.95</v>
      </c>
      <c r="G288">
        <v>15.95</v>
      </c>
      <c r="H288">
        <v>1.45</v>
      </c>
      <c r="I288">
        <v>800838</v>
      </c>
      <c r="J288">
        <v>12227640.85</v>
      </c>
      <c r="K288" t="s">
        <v>914</v>
      </c>
      <c r="P288" s="1"/>
      <c r="R288" s="1"/>
    </row>
    <row r="289" spans="1:18" x14ac:dyDescent="0.25">
      <c r="A289" t="s">
        <v>247</v>
      </c>
      <c r="B289" t="s">
        <v>275</v>
      </c>
      <c r="C289">
        <v>8.1</v>
      </c>
      <c r="D289">
        <v>8.1</v>
      </c>
      <c r="G289">
        <v>8.1</v>
      </c>
      <c r="I289">
        <v>5965</v>
      </c>
      <c r="J289">
        <v>49516.5</v>
      </c>
      <c r="K289" t="s">
        <v>915</v>
      </c>
      <c r="P289" s="1"/>
      <c r="R289" s="1"/>
    </row>
    <row r="290" spans="1:18" x14ac:dyDescent="0.25">
      <c r="A290" t="s">
        <v>247</v>
      </c>
      <c r="B290" t="s">
        <v>135</v>
      </c>
      <c r="C290">
        <v>1.39</v>
      </c>
      <c r="D290">
        <v>1.39</v>
      </c>
      <c r="E290">
        <v>1.52</v>
      </c>
      <c r="F290">
        <v>1.26</v>
      </c>
      <c r="G290">
        <v>1.52</v>
      </c>
      <c r="H290">
        <v>0.13</v>
      </c>
      <c r="I290">
        <v>59665747</v>
      </c>
      <c r="J290">
        <v>79965367.459999993</v>
      </c>
      <c r="K290" t="s">
        <v>916</v>
      </c>
      <c r="N290">
        <v>1.39</v>
      </c>
      <c r="P290" s="1"/>
      <c r="R290" s="1"/>
    </row>
    <row r="291" spans="1:18" x14ac:dyDescent="0.25">
      <c r="A291" t="s">
        <v>247</v>
      </c>
      <c r="B291" t="s">
        <v>136</v>
      </c>
      <c r="C291">
        <v>0.24</v>
      </c>
      <c r="D291">
        <v>0.23</v>
      </c>
      <c r="E291">
        <v>0.26</v>
      </c>
      <c r="F291">
        <v>0.22</v>
      </c>
      <c r="G291">
        <v>0.25</v>
      </c>
      <c r="H291">
        <v>0.01</v>
      </c>
      <c r="I291">
        <v>49806867</v>
      </c>
      <c r="J291">
        <v>12338203.57</v>
      </c>
      <c r="K291" t="s">
        <v>917</v>
      </c>
      <c r="N291">
        <v>0.23</v>
      </c>
      <c r="O291">
        <v>0.25</v>
      </c>
      <c r="P291" s="1"/>
      <c r="R291" s="1"/>
    </row>
    <row r="292" spans="1:18" x14ac:dyDescent="0.25">
      <c r="A292" t="s">
        <v>247</v>
      </c>
      <c r="B292" t="s">
        <v>276</v>
      </c>
      <c r="C292">
        <v>1.02</v>
      </c>
      <c r="D292">
        <v>1.02</v>
      </c>
      <c r="E292">
        <v>1.1000000000000001</v>
      </c>
      <c r="F292">
        <v>1.03</v>
      </c>
      <c r="G292">
        <v>1.1000000000000001</v>
      </c>
      <c r="H292">
        <v>0.08</v>
      </c>
      <c r="I292">
        <v>2492677</v>
      </c>
      <c r="J292">
        <v>2583709.37</v>
      </c>
      <c r="K292" t="s">
        <v>918</v>
      </c>
      <c r="P292" s="1"/>
      <c r="R292" s="1"/>
    </row>
    <row r="293" spans="1:18" x14ac:dyDescent="0.25">
      <c r="A293" t="s">
        <v>247</v>
      </c>
      <c r="B293" t="s">
        <v>137</v>
      </c>
      <c r="C293">
        <v>2.23</v>
      </c>
      <c r="D293">
        <v>2.23</v>
      </c>
      <c r="E293">
        <v>2.23</v>
      </c>
      <c r="F293">
        <v>2.23</v>
      </c>
      <c r="G293">
        <v>2.23</v>
      </c>
      <c r="H293">
        <v>0</v>
      </c>
      <c r="I293">
        <v>519302</v>
      </c>
      <c r="J293">
        <v>1157007.3999999999</v>
      </c>
      <c r="K293" t="s">
        <v>919</v>
      </c>
      <c r="P293" s="1"/>
      <c r="R293" s="1"/>
    </row>
    <row r="294" spans="1:18" x14ac:dyDescent="0.25">
      <c r="A294" t="s">
        <v>247</v>
      </c>
      <c r="B294" t="s">
        <v>277</v>
      </c>
      <c r="C294">
        <v>5.45</v>
      </c>
      <c r="D294">
        <v>5.45</v>
      </c>
      <c r="G294">
        <v>5.45</v>
      </c>
      <c r="K294" t="s">
        <v>920</v>
      </c>
      <c r="P294" s="1"/>
      <c r="R294" s="1"/>
    </row>
    <row r="295" spans="1:18" x14ac:dyDescent="0.25">
      <c r="A295" t="s">
        <v>247</v>
      </c>
      <c r="B295" t="s">
        <v>138</v>
      </c>
      <c r="C295">
        <v>0.3</v>
      </c>
      <c r="D295">
        <v>0.27</v>
      </c>
      <c r="E295">
        <v>0.27</v>
      </c>
      <c r="F295">
        <v>0.27</v>
      </c>
      <c r="G295">
        <v>0.27</v>
      </c>
      <c r="H295">
        <v>-0.03</v>
      </c>
      <c r="I295">
        <v>10800363</v>
      </c>
      <c r="J295">
        <v>2916898.71</v>
      </c>
      <c r="K295" t="s">
        <v>921</v>
      </c>
      <c r="N295">
        <v>0.27</v>
      </c>
      <c r="P295" s="1"/>
      <c r="R295" s="1"/>
    </row>
    <row r="296" spans="1:18" x14ac:dyDescent="0.25">
      <c r="A296" t="s">
        <v>247</v>
      </c>
      <c r="B296" t="s">
        <v>139</v>
      </c>
      <c r="C296">
        <v>21.2</v>
      </c>
      <c r="D296">
        <v>21.2</v>
      </c>
      <c r="E296">
        <v>22</v>
      </c>
      <c r="F296">
        <v>21.15</v>
      </c>
      <c r="G296">
        <v>21.9</v>
      </c>
      <c r="H296">
        <v>0.7</v>
      </c>
      <c r="I296">
        <v>26180334</v>
      </c>
      <c r="J296">
        <v>572893089.45000005</v>
      </c>
      <c r="K296" t="s">
        <v>922</v>
      </c>
      <c r="P296" s="1"/>
      <c r="R296" s="1"/>
    </row>
    <row r="297" spans="1:18" x14ac:dyDescent="0.25">
      <c r="A297" t="s">
        <v>247</v>
      </c>
      <c r="B297" t="s">
        <v>141</v>
      </c>
      <c r="C297">
        <v>0.56000000000000005</v>
      </c>
      <c r="D297">
        <v>0.56000000000000005</v>
      </c>
      <c r="E297">
        <v>0.55000000000000004</v>
      </c>
      <c r="F297">
        <v>0.51</v>
      </c>
      <c r="G297">
        <v>0.54</v>
      </c>
      <c r="H297">
        <v>-0.02</v>
      </c>
      <c r="I297">
        <v>2417755</v>
      </c>
      <c r="J297">
        <v>1291117.8999999999</v>
      </c>
      <c r="K297" t="s">
        <v>923</v>
      </c>
      <c r="O297">
        <v>0.54</v>
      </c>
      <c r="P297" s="1"/>
      <c r="R297" s="1"/>
    </row>
    <row r="298" spans="1:18" x14ac:dyDescent="0.25">
      <c r="A298" t="s">
        <v>247</v>
      </c>
      <c r="B298" t="s">
        <v>142</v>
      </c>
      <c r="C298">
        <v>4.05</v>
      </c>
      <c r="D298">
        <v>4.05</v>
      </c>
      <c r="E298">
        <v>4.45</v>
      </c>
      <c r="F298">
        <v>4.05</v>
      </c>
      <c r="G298">
        <v>4.45</v>
      </c>
      <c r="H298">
        <v>0.4</v>
      </c>
      <c r="I298">
        <v>5020416</v>
      </c>
      <c r="J298">
        <v>22223593.77</v>
      </c>
      <c r="K298" t="s">
        <v>924</v>
      </c>
      <c r="O298">
        <v>4.45</v>
      </c>
      <c r="P298" s="1"/>
      <c r="R298" s="1"/>
    </row>
    <row r="299" spans="1:18" x14ac:dyDescent="0.25">
      <c r="A299" t="s">
        <v>548</v>
      </c>
      <c r="B299" t="s">
        <v>549</v>
      </c>
      <c r="C299">
        <v>200</v>
      </c>
      <c r="D299">
        <v>200</v>
      </c>
      <c r="G299">
        <v>200</v>
      </c>
      <c r="K299" t="s">
        <v>925</v>
      </c>
      <c r="P299" s="1"/>
      <c r="R299" s="1"/>
    </row>
    <row r="300" spans="1:18" x14ac:dyDescent="0.25">
      <c r="A300" t="s">
        <v>548</v>
      </c>
      <c r="B300" t="s">
        <v>278</v>
      </c>
      <c r="C300">
        <v>20.32</v>
      </c>
      <c r="D300">
        <v>20.32</v>
      </c>
      <c r="E300">
        <v>22</v>
      </c>
      <c r="F300">
        <v>18.5</v>
      </c>
      <c r="G300">
        <v>20.49</v>
      </c>
      <c r="H300">
        <v>0.17</v>
      </c>
      <c r="I300">
        <v>10910</v>
      </c>
      <c r="J300">
        <v>202195.05</v>
      </c>
      <c r="K300" t="s">
        <v>926</v>
      </c>
      <c r="P300" s="1"/>
      <c r="R300" s="1"/>
    </row>
    <row r="301" spans="1:18" x14ac:dyDescent="0.25">
      <c r="A301" t="s">
        <v>548</v>
      </c>
      <c r="B301" t="s">
        <v>279</v>
      </c>
      <c r="C301">
        <v>19.25</v>
      </c>
      <c r="D301">
        <v>19.25</v>
      </c>
      <c r="G301">
        <v>19.25</v>
      </c>
      <c r="K301" t="s">
        <v>927</v>
      </c>
      <c r="P301" s="1"/>
      <c r="R301" s="1"/>
    </row>
    <row r="302" spans="1:18" x14ac:dyDescent="0.25">
      <c r="A302" t="s">
        <v>548</v>
      </c>
      <c r="B302" t="s">
        <v>280</v>
      </c>
      <c r="C302">
        <v>27.77</v>
      </c>
      <c r="D302">
        <v>27.77</v>
      </c>
      <c r="G302">
        <v>27.77</v>
      </c>
      <c r="K302" t="s">
        <v>928</v>
      </c>
    </row>
    <row r="303" spans="1:18" x14ac:dyDescent="0.25">
      <c r="A303" t="s">
        <v>548</v>
      </c>
      <c r="B303" t="s">
        <v>281</v>
      </c>
      <c r="C303">
        <v>14000</v>
      </c>
      <c r="D303">
        <v>14000</v>
      </c>
      <c r="G303">
        <v>14000</v>
      </c>
      <c r="K303" t="s">
        <v>929</v>
      </c>
      <c r="P303" s="1"/>
      <c r="R303" s="1"/>
    </row>
    <row r="304" spans="1:18" x14ac:dyDescent="0.25">
      <c r="A304" t="s">
        <v>548</v>
      </c>
      <c r="B304" t="s">
        <v>282</v>
      </c>
      <c r="C304">
        <v>88</v>
      </c>
      <c r="D304">
        <v>88</v>
      </c>
      <c r="E304">
        <v>85</v>
      </c>
      <c r="F304">
        <v>85</v>
      </c>
      <c r="G304">
        <v>85</v>
      </c>
      <c r="H304">
        <v>-3</v>
      </c>
      <c r="I304">
        <v>3</v>
      </c>
      <c r="J304">
        <v>255</v>
      </c>
      <c r="K304" t="s">
        <v>930</v>
      </c>
      <c r="P304" s="1"/>
      <c r="R304" s="1"/>
    </row>
    <row r="305" spans="1:18" x14ac:dyDescent="0.25">
      <c r="A305" t="s">
        <v>548</v>
      </c>
      <c r="B305" t="s">
        <v>283</v>
      </c>
      <c r="C305">
        <v>260.98</v>
      </c>
      <c r="D305">
        <v>260.98</v>
      </c>
      <c r="E305">
        <v>260</v>
      </c>
      <c r="F305">
        <v>260</v>
      </c>
      <c r="G305">
        <v>260</v>
      </c>
      <c r="H305">
        <v>-0.98</v>
      </c>
      <c r="I305">
        <v>220</v>
      </c>
      <c r="J305">
        <v>57200</v>
      </c>
      <c r="K305" t="s">
        <v>931</v>
      </c>
      <c r="P305" s="1"/>
      <c r="R305" s="1"/>
    </row>
    <row r="306" spans="1:18" x14ac:dyDescent="0.25">
      <c r="A306" t="s">
        <v>548</v>
      </c>
      <c r="B306" t="s">
        <v>284</v>
      </c>
      <c r="C306">
        <v>6.18</v>
      </c>
      <c r="D306">
        <v>6.18</v>
      </c>
      <c r="E306">
        <v>6.5</v>
      </c>
      <c r="F306">
        <v>6.5</v>
      </c>
      <c r="G306">
        <v>6.5</v>
      </c>
      <c r="H306">
        <v>0.32</v>
      </c>
      <c r="I306">
        <v>5</v>
      </c>
      <c r="J306">
        <v>32.5</v>
      </c>
      <c r="K306" t="s">
        <v>932</v>
      </c>
      <c r="P306" s="1"/>
      <c r="R306" s="1"/>
    </row>
    <row r="307" spans="1:18" x14ac:dyDescent="0.25">
      <c r="A307" t="s">
        <v>548</v>
      </c>
      <c r="B307" t="s">
        <v>285</v>
      </c>
      <c r="C307">
        <v>8.73</v>
      </c>
      <c r="D307">
        <v>8.73</v>
      </c>
      <c r="G307">
        <v>8.73</v>
      </c>
      <c r="K307" t="s">
        <v>933</v>
      </c>
      <c r="P307" s="1"/>
      <c r="R307" s="1"/>
    </row>
    <row r="308" spans="1:18" x14ac:dyDescent="0.25">
      <c r="A308" t="s">
        <v>548</v>
      </c>
      <c r="B308" t="s">
        <v>286</v>
      </c>
      <c r="C308">
        <v>22.35</v>
      </c>
      <c r="D308">
        <v>22.35</v>
      </c>
      <c r="E308">
        <v>22.54</v>
      </c>
      <c r="F308">
        <v>22.54</v>
      </c>
      <c r="G308">
        <v>22.54</v>
      </c>
      <c r="H308">
        <v>0.19</v>
      </c>
      <c r="I308">
        <v>5</v>
      </c>
      <c r="J308">
        <v>112.7</v>
      </c>
      <c r="K308" t="s">
        <v>934</v>
      </c>
      <c r="P308" s="1"/>
      <c r="R308" s="1"/>
    </row>
    <row r="309" spans="1:18" x14ac:dyDescent="0.25">
      <c r="A309" t="s">
        <v>548</v>
      </c>
      <c r="B309" t="s">
        <v>287</v>
      </c>
      <c r="C309">
        <v>27.77</v>
      </c>
      <c r="D309">
        <v>27.77</v>
      </c>
      <c r="E309">
        <v>28.01</v>
      </c>
      <c r="F309">
        <v>28.01</v>
      </c>
      <c r="G309">
        <v>28.01</v>
      </c>
      <c r="H309">
        <v>0.24</v>
      </c>
      <c r="I309">
        <v>5</v>
      </c>
      <c r="J309">
        <v>140.05000000000001</v>
      </c>
      <c r="K309" t="s">
        <v>935</v>
      </c>
      <c r="P309" s="1"/>
      <c r="R309" s="1"/>
    </row>
    <row r="310" spans="1:18" x14ac:dyDescent="0.25">
      <c r="A310" t="s">
        <v>548</v>
      </c>
      <c r="B310" t="s">
        <v>288</v>
      </c>
      <c r="C310">
        <v>148.83000000000001</v>
      </c>
      <c r="D310">
        <v>148.83000000000001</v>
      </c>
      <c r="G310">
        <v>148.83000000000001</v>
      </c>
      <c r="K310" t="s">
        <v>936</v>
      </c>
      <c r="P310" s="1"/>
      <c r="R310" s="1"/>
    </row>
    <row r="311" spans="1:18" x14ac:dyDescent="0.25">
      <c r="A311" t="s">
        <v>550</v>
      </c>
      <c r="B311" t="s">
        <v>551</v>
      </c>
      <c r="C311">
        <v>6.25</v>
      </c>
      <c r="D311">
        <v>6.25</v>
      </c>
      <c r="G311">
        <v>6.25</v>
      </c>
      <c r="K311" t="s">
        <v>937</v>
      </c>
      <c r="P311" s="1"/>
      <c r="R311" s="1"/>
    </row>
    <row r="312" spans="1:18" x14ac:dyDescent="0.25">
      <c r="A312" t="s">
        <v>550</v>
      </c>
      <c r="B312" t="s">
        <v>51</v>
      </c>
      <c r="C312">
        <v>1.76</v>
      </c>
      <c r="D312">
        <v>1.76</v>
      </c>
      <c r="E312">
        <v>1.93</v>
      </c>
      <c r="F312">
        <v>1.93</v>
      </c>
      <c r="G312">
        <v>1.93</v>
      </c>
      <c r="H312">
        <v>0.17</v>
      </c>
      <c r="I312">
        <v>1365490</v>
      </c>
      <c r="J312">
        <v>2635395.7000000002</v>
      </c>
      <c r="K312" t="s">
        <v>938</v>
      </c>
      <c r="P312" s="1"/>
      <c r="R312" s="1"/>
    </row>
    <row r="313" spans="1:18" x14ac:dyDescent="0.25">
      <c r="A313" t="s">
        <v>550</v>
      </c>
      <c r="B313" t="s">
        <v>552</v>
      </c>
      <c r="C313">
        <v>2.4700000000000002</v>
      </c>
      <c r="D313">
        <v>2.4700000000000002</v>
      </c>
      <c r="G313">
        <v>2.4700000000000002</v>
      </c>
      <c r="K313" t="s">
        <v>939</v>
      </c>
      <c r="P313" s="1"/>
      <c r="R313" s="1"/>
    </row>
    <row r="314" spans="1:18" x14ac:dyDescent="0.25">
      <c r="A314" t="s">
        <v>550</v>
      </c>
      <c r="B314" t="s">
        <v>553</v>
      </c>
      <c r="C314">
        <v>0.63</v>
      </c>
      <c r="D314">
        <v>0.63</v>
      </c>
      <c r="E314">
        <v>0.68</v>
      </c>
      <c r="F314">
        <v>0.68</v>
      </c>
      <c r="G314">
        <v>0.68</v>
      </c>
      <c r="H314">
        <v>0.05</v>
      </c>
      <c r="I314">
        <v>1098402</v>
      </c>
      <c r="J314">
        <v>742309.36</v>
      </c>
      <c r="K314" t="s">
        <v>940</v>
      </c>
      <c r="P314" s="1"/>
      <c r="R314" s="1"/>
    </row>
    <row r="315" spans="1:18" x14ac:dyDescent="0.25">
      <c r="A315" t="s">
        <v>550</v>
      </c>
      <c r="B315" t="s">
        <v>554</v>
      </c>
      <c r="C315">
        <v>81</v>
      </c>
      <c r="D315">
        <v>81</v>
      </c>
      <c r="G315">
        <v>81</v>
      </c>
      <c r="K315" t="s">
        <v>941</v>
      </c>
      <c r="P315" s="1"/>
      <c r="R315" s="1"/>
    </row>
    <row r="316" spans="1:18" x14ac:dyDescent="0.25">
      <c r="A316" t="s">
        <v>550</v>
      </c>
      <c r="B316" t="s">
        <v>555</v>
      </c>
      <c r="C316">
        <v>0.61</v>
      </c>
      <c r="D316">
        <v>0.61</v>
      </c>
      <c r="E316">
        <v>0.67</v>
      </c>
      <c r="F316">
        <v>0.67</v>
      </c>
      <c r="G316">
        <v>0.67</v>
      </c>
      <c r="H316">
        <v>0.06</v>
      </c>
      <c r="I316">
        <v>3485997</v>
      </c>
      <c r="J316">
        <v>2335617.9900000002</v>
      </c>
      <c r="K316" t="s">
        <v>942</v>
      </c>
      <c r="P316" s="1"/>
      <c r="R316" s="1"/>
    </row>
    <row r="317" spans="1:18" x14ac:dyDescent="0.25">
      <c r="A317" t="s">
        <v>556</v>
      </c>
      <c r="B317" t="s">
        <v>21</v>
      </c>
      <c r="C317">
        <v>62569.73</v>
      </c>
      <c r="D317">
        <v>62569.73</v>
      </c>
      <c r="E317">
        <v>63272.79</v>
      </c>
      <c r="F317">
        <v>62439.22</v>
      </c>
      <c r="G317">
        <v>62943.35</v>
      </c>
      <c r="H317">
        <v>373.62</v>
      </c>
      <c r="I317">
        <v>710016766</v>
      </c>
      <c r="J317">
        <v>13829289826.65</v>
      </c>
      <c r="K317" t="s">
        <v>943</v>
      </c>
      <c r="P317" s="1"/>
      <c r="R317" s="1"/>
    </row>
    <row r="318" spans="1:18" x14ac:dyDescent="0.25">
      <c r="A318" t="s">
        <v>556</v>
      </c>
      <c r="B318" t="s">
        <v>557</v>
      </c>
      <c r="C318">
        <v>2278.0300000000002</v>
      </c>
      <c r="D318">
        <v>2273.56</v>
      </c>
      <c r="E318">
        <v>2305.23</v>
      </c>
      <c r="F318">
        <v>2273.21</v>
      </c>
      <c r="G318">
        <v>2292.44</v>
      </c>
      <c r="H318">
        <v>14.41</v>
      </c>
      <c r="I318">
        <v>417465453</v>
      </c>
      <c r="J318">
        <v>12575680583.809999</v>
      </c>
      <c r="K318" t="s">
        <v>944</v>
      </c>
      <c r="P318" s="1"/>
      <c r="R318" s="1"/>
    </row>
    <row r="319" spans="1:18" x14ac:dyDescent="0.25">
      <c r="A319" t="s">
        <v>556</v>
      </c>
      <c r="B319" t="s">
        <v>558</v>
      </c>
      <c r="C319">
        <v>2329.83</v>
      </c>
      <c r="D319">
        <v>2329.83</v>
      </c>
      <c r="E319">
        <v>2373.38</v>
      </c>
      <c r="F319">
        <v>2315.73</v>
      </c>
      <c r="G319">
        <v>2354.46</v>
      </c>
      <c r="H319">
        <v>24.63</v>
      </c>
      <c r="I319">
        <v>401411323</v>
      </c>
      <c r="J319">
        <v>10841284111.26</v>
      </c>
      <c r="K319" t="s">
        <v>945</v>
      </c>
      <c r="P319" s="1"/>
      <c r="R319" s="1"/>
    </row>
    <row r="320" spans="1:18" x14ac:dyDescent="0.25">
      <c r="A320" t="s">
        <v>556</v>
      </c>
      <c r="B320" t="s">
        <v>559</v>
      </c>
      <c r="C320">
        <v>1530.05</v>
      </c>
      <c r="D320">
        <v>1501.15</v>
      </c>
      <c r="E320">
        <v>1597.39</v>
      </c>
      <c r="F320">
        <v>1498.74</v>
      </c>
      <c r="G320">
        <v>1597.39</v>
      </c>
      <c r="H320">
        <v>67.34</v>
      </c>
      <c r="I320">
        <v>114928674</v>
      </c>
      <c r="J320">
        <v>2177712339.1999998</v>
      </c>
      <c r="K320" t="s">
        <v>946</v>
      </c>
      <c r="P320" s="1"/>
      <c r="R320" s="1"/>
    </row>
    <row r="321" spans="1:18" x14ac:dyDescent="0.25">
      <c r="A321" t="s">
        <v>556</v>
      </c>
      <c r="B321" t="s">
        <v>560</v>
      </c>
      <c r="C321">
        <v>5424.25</v>
      </c>
      <c r="D321">
        <v>5362.16</v>
      </c>
      <c r="E321">
        <v>5539.54</v>
      </c>
      <c r="F321">
        <v>5357.07</v>
      </c>
      <c r="G321">
        <v>5467.22</v>
      </c>
      <c r="H321">
        <v>42.97</v>
      </c>
      <c r="I321">
        <v>134198683</v>
      </c>
      <c r="J321">
        <v>9290483795.5400009</v>
      </c>
      <c r="K321" t="s">
        <v>947</v>
      </c>
      <c r="P321" s="1"/>
      <c r="R321" s="1"/>
    </row>
    <row r="322" spans="1:18" x14ac:dyDescent="0.25">
      <c r="A322" t="s">
        <v>556</v>
      </c>
      <c r="B322" t="s">
        <v>561</v>
      </c>
      <c r="C322">
        <v>659.42</v>
      </c>
      <c r="D322">
        <v>659.42</v>
      </c>
      <c r="E322">
        <v>659.42</v>
      </c>
      <c r="F322">
        <v>659.42</v>
      </c>
      <c r="G322">
        <v>659.42</v>
      </c>
      <c r="H322">
        <v>0</v>
      </c>
      <c r="I322">
        <v>1500</v>
      </c>
      <c r="J322">
        <v>330</v>
      </c>
      <c r="K322" t="s">
        <v>948</v>
      </c>
      <c r="P322" s="1"/>
      <c r="R322" s="1"/>
    </row>
    <row r="323" spans="1:18" x14ac:dyDescent="0.25">
      <c r="A323" t="s">
        <v>556</v>
      </c>
      <c r="B323" t="s">
        <v>562</v>
      </c>
      <c r="C323">
        <v>607.29</v>
      </c>
      <c r="D323">
        <v>607.29</v>
      </c>
      <c r="E323">
        <v>653.24</v>
      </c>
      <c r="F323">
        <v>590.91999999999996</v>
      </c>
      <c r="G323">
        <v>653.24</v>
      </c>
      <c r="H323">
        <v>45.95</v>
      </c>
      <c r="I323">
        <v>291906153</v>
      </c>
      <c r="J323">
        <v>2484465587.6999998</v>
      </c>
      <c r="K323" t="s">
        <v>949</v>
      </c>
      <c r="P323" s="1"/>
      <c r="R323" s="1"/>
    </row>
    <row r="324" spans="1:18" x14ac:dyDescent="0.25">
      <c r="A324" t="s">
        <v>556</v>
      </c>
      <c r="B324" t="s">
        <v>563</v>
      </c>
      <c r="C324">
        <v>1737.45</v>
      </c>
      <c r="D324">
        <v>1737.45</v>
      </c>
      <c r="E324">
        <v>1789.96</v>
      </c>
      <c r="F324">
        <v>1723.13</v>
      </c>
      <c r="G324">
        <v>1787.18</v>
      </c>
      <c r="H324">
        <v>49.73</v>
      </c>
      <c r="I324">
        <v>266691973</v>
      </c>
      <c r="J324">
        <v>11738624185.799999</v>
      </c>
      <c r="K324" t="s">
        <v>950</v>
      </c>
      <c r="P324" s="1"/>
      <c r="R324" s="1"/>
    </row>
    <row r="325" spans="1:18" x14ac:dyDescent="0.25">
      <c r="A325" t="s">
        <v>556</v>
      </c>
      <c r="B325" t="s">
        <v>564</v>
      </c>
      <c r="C325">
        <v>872.37</v>
      </c>
      <c r="D325">
        <v>872.37</v>
      </c>
      <c r="E325">
        <v>872.95</v>
      </c>
      <c r="F325">
        <v>866.58</v>
      </c>
      <c r="G325">
        <v>866.58</v>
      </c>
      <c r="H325">
        <v>-5.79</v>
      </c>
      <c r="I325">
        <v>46033972</v>
      </c>
      <c r="J325">
        <v>1089174468.3900001</v>
      </c>
      <c r="K325" t="s">
        <v>951</v>
      </c>
      <c r="P325" s="1"/>
      <c r="R325" s="1"/>
    </row>
    <row r="326" spans="1:18" x14ac:dyDescent="0.25">
      <c r="A326" t="s">
        <v>556</v>
      </c>
      <c r="B326" t="s">
        <v>565</v>
      </c>
      <c r="C326">
        <v>2329.8200000000002</v>
      </c>
      <c r="D326">
        <v>2329.8200000000002</v>
      </c>
      <c r="E326">
        <v>2363.5</v>
      </c>
      <c r="F326">
        <v>2329.8200000000002</v>
      </c>
      <c r="G326">
        <v>2363.5</v>
      </c>
      <c r="H326">
        <v>33.68</v>
      </c>
      <c r="I326">
        <v>5949889</v>
      </c>
      <c r="J326">
        <v>5713323.0499999998</v>
      </c>
      <c r="K326" t="s">
        <v>952</v>
      </c>
      <c r="P326" s="1"/>
      <c r="R326" s="1"/>
    </row>
    <row r="327" spans="1:18" x14ac:dyDescent="0.25">
      <c r="A327" t="s">
        <v>556</v>
      </c>
      <c r="B327" t="s">
        <v>566</v>
      </c>
      <c r="C327">
        <v>2776.3</v>
      </c>
      <c r="D327">
        <v>2776.3</v>
      </c>
      <c r="E327">
        <v>2800.82</v>
      </c>
      <c r="F327">
        <v>2754.93</v>
      </c>
      <c r="G327">
        <v>2757.12</v>
      </c>
      <c r="H327">
        <v>-19.18</v>
      </c>
      <c r="I327">
        <v>25558871</v>
      </c>
      <c r="J327">
        <v>7564181275.6999998</v>
      </c>
      <c r="K327" t="s">
        <v>953</v>
      </c>
    </row>
    <row r="328" spans="1:18" x14ac:dyDescent="0.25">
      <c r="A328" t="s">
        <v>556</v>
      </c>
      <c r="B328" t="s">
        <v>567</v>
      </c>
      <c r="C328">
        <v>246.91</v>
      </c>
      <c r="D328">
        <v>245.51</v>
      </c>
      <c r="E328">
        <v>251.85</v>
      </c>
      <c r="F328">
        <v>244.9</v>
      </c>
      <c r="G328">
        <v>247.82</v>
      </c>
      <c r="H328">
        <v>0.91</v>
      </c>
      <c r="I328">
        <v>33652253</v>
      </c>
      <c r="J328">
        <v>26145193.68</v>
      </c>
      <c r="K328" t="s">
        <v>954</v>
      </c>
    </row>
    <row r="329" spans="1:18" x14ac:dyDescent="0.25">
      <c r="A329" t="s">
        <v>556</v>
      </c>
      <c r="B329" t="s">
        <v>568</v>
      </c>
      <c r="C329">
        <v>4105.83</v>
      </c>
      <c r="D329">
        <v>4105.83</v>
      </c>
      <c r="E329">
        <v>4127.16</v>
      </c>
      <c r="F329">
        <v>4099.9799999999996</v>
      </c>
      <c r="G329">
        <v>4106.5</v>
      </c>
      <c r="H329">
        <v>0.67</v>
      </c>
      <c r="I329">
        <v>36369443</v>
      </c>
      <c r="J329">
        <v>8092865867.1999998</v>
      </c>
      <c r="K329" t="s">
        <v>955</v>
      </c>
    </row>
    <row r="330" spans="1:18" x14ac:dyDescent="0.25">
      <c r="A330" t="s">
        <v>556</v>
      </c>
      <c r="B330" t="s">
        <v>569</v>
      </c>
      <c r="C330">
        <v>2725.41</v>
      </c>
      <c r="D330">
        <v>2725.41</v>
      </c>
      <c r="E330">
        <v>2740.06</v>
      </c>
      <c r="F330">
        <v>2725.28</v>
      </c>
      <c r="G330">
        <v>2738.01</v>
      </c>
      <c r="H330">
        <v>12.6</v>
      </c>
      <c r="I330">
        <v>535212130</v>
      </c>
      <c r="J330">
        <v>3437107273.9499998</v>
      </c>
      <c r="K330" t="s">
        <v>956</v>
      </c>
    </row>
    <row r="331" spans="1:18" x14ac:dyDescent="0.25">
      <c r="A331" t="s">
        <v>556</v>
      </c>
      <c r="B331" t="s">
        <v>570</v>
      </c>
      <c r="C331">
        <v>3598.45</v>
      </c>
      <c r="D331">
        <v>3598.45</v>
      </c>
      <c r="E331">
        <v>3645.22</v>
      </c>
      <c r="F331">
        <v>3584.86</v>
      </c>
      <c r="G331">
        <v>3637.14</v>
      </c>
      <c r="H331">
        <v>38.69</v>
      </c>
      <c r="I331">
        <v>168819462</v>
      </c>
      <c r="J331">
        <v>1241701690.74</v>
      </c>
      <c r="K331" t="s">
        <v>957</v>
      </c>
    </row>
    <row r="332" spans="1:18" x14ac:dyDescent="0.25">
      <c r="A332" t="s">
        <v>556</v>
      </c>
      <c r="B332" t="s">
        <v>571</v>
      </c>
      <c r="C332">
        <v>3409.09</v>
      </c>
      <c r="D332">
        <v>3354.33</v>
      </c>
      <c r="E332">
        <v>3625.92</v>
      </c>
      <c r="F332">
        <v>3347.61</v>
      </c>
      <c r="G332">
        <v>3621.46</v>
      </c>
      <c r="H332">
        <v>212.37</v>
      </c>
      <c r="I332">
        <v>211262060</v>
      </c>
      <c r="J332">
        <v>2755060743.8000002</v>
      </c>
      <c r="K332" t="s">
        <v>958</v>
      </c>
    </row>
    <row r="333" spans="1:18" x14ac:dyDescent="0.25">
      <c r="A333" t="s">
        <v>556</v>
      </c>
      <c r="B333" t="s">
        <v>572</v>
      </c>
      <c r="C333">
        <v>843.48</v>
      </c>
      <c r="D333">
        <v>843.48</v>
      </c>
      <c r="E333">
        <v>843.48</v>
      </c>
      <c r="F333">
        <v>838.28</v>
      </c>
      <c r="G333">
        <v>838.28</v>
      </c>
      <c r="H333">
        <v>-5.2</v>
      </c>
      <c r="I333">
        <v>9636685</v>
      </c>
      <c r="J333">
        <v>296997577.30000001</v>
      </c>
      <c r="K333" t="s">
        <v>959</v>
      </c>
    </row>
    <row r="334" spans="1:18" x14ac:dyDescent="0.25">
      <c r="A334" t="s">
        <v>556</v>
      </c>
      <c r="B334" t="s">
        <v>1029</v>
      </c>
      <c r="C334">
        <v>1080.51</v>
      </c>
      <c r="D334">
        <v>1080.51</v>
      </c>
      <c r="E334">
        <v>1091.22</v>
      </c>
      <c r="F334">
        <v>1078.1600000000001</v>
      </c>
      <c r="G334">
        <v>1085.29</v>
      </c>
      <c r="H334">
        <v>4.78</v>
      </c>
      <c r="I334">
        <v>522483739</v>
      </c>
      <c r="J334">
        <v>13514200152.93</v>
      </c>
      <c r="K334" t="s">
        <v>1030</v>
      </c>
    </row>
    <row r="335" spans="1:18" x14ac:dyDescent="0.25">
      <c r="A335" t="s">
        <v>556</v>
      </c>
      <c r="B335" t="s">
        <v>573</v>
      </c>
      <c r="C335">
        <v>2619.59</v>
      </c>
      <c r="D335">
        <v>2619.59</v>
      </c>
      <c r="E335">
        <v>2648.24</v>
      </c>
      <c r="F335">
        <v>2609.87</v>
      </c>
      <c r="G335">
        <v>2638.76</v>
      </c>
      <c r="H335">
        <v>19.170000000000002</v>
      </c>
      <c r="I335">
        <v>446619945</v>
      </c>
      <c r="J335">
        <v>13052969585.85</v>
      </c>
      <c r="K335" t="s">
        <v>960</v>
      </c>
    </row>
    <row r="336" spans="1:18" x14ac:dyDescent="0.25">
      <c r="A336" t="s">
        <v>556</v>
      </c>
      <c r="B336" t="s">
        <v>574</v>
      </c>
      <c r="C336">
        <v>6482.61</v>
      </c>
      <c r="D336">
        <v>6453.99</v>
      </c>
      <c r="E336">
        <v>6605.64</v>
      </c>
      <c r="F336">
        <v>6451.77</v>
      </c>
      <c r="G336">
        <v>6532.46</v>
      </c>
      <c r="H336">
        <v>49.85</v>
      </c>
      <c r="I336">
        <v>168854747</v>
      </c>
      <c r="J336">
        <v>10386469229.65</v>
      </c>
      <c r="K336" t="s">
        <v>961</v>
      </c>
    </row>
    <row r="337" spans="1:11" x14ac:dyDescent="0.25">
      <c r="A337" t="s">
        <v>556</v>
      </c>
      <c r="B337" t="s">
        <v>575</v>
      </c>
      <c r="C337">
        <v>762.85</v>
      </c>
      <c r="G337">
        <v>762.85</v>
      </c>
      <c r="K337" t="s">
        <v>962</v>
      </c>
    </row>
    <row r="338" spans="1:11" x14ac:dyDescent="0.25">
      <c r="A338" t="s">
        <v>576</v>
      </c>
      <c r="B338" t="s">
        <v>577</v>
      </c>
      <c r="C338">
        <v>146.13999999999999</v>
      </c>
      <c r="D338">
        <v>146.13999999999999</v>
      </c>
      <c r="G338">
        <v>146.13999999999999</v>
      </c>
      <c r="K338" t="s">
        <v>963</v>
      </c>
    </row>
    <row r="339" spans="1:11" x14ac:dyDescent="0.25">
      <c r="A339" t="s">
        <v>576</v>
      </c>
      <c r="B339" t="s">
        <v>578</v>
      </c>
      <c r="C339">
        <v>1234.5899999999999</v>
      </c>
      <c r="D339">
        <v>1234.5899999999999</v>
      </c>
      <c r="G339">
        <v>1234.5899999999999</v>
      </c>
      <c r="K339" t="s">
        <v>964</v>
      </c>
    </row>
    <row r="340" spans="1:11" x14ac:dyDescent="0.25">
      <c r="A340" t="s">
        <v>576</v>
      </c>
      <c r="B340" t="s">
        <v>579</v>
      </c>
      <c r="C340">
        <v>100</v>
      </c>
      <c r="D340">
        <v>100</v>
      </c>
      <c r="G340">
        <v>100</v>
      </c>
      <c r="K340" t="s">
        <v>965</v>
      </c>
    </row>
    <row r="341" spans="1:11" x14ac:dyDescent="0.25">
      <c r="A341" t="s">
        <v>576</v>
      </c>
      <c r="B341" t="s">
        <v>580</v>
      </c>
      <c r="C341">
        <v>121.43</v>
      </c>
      <c r="D341">
        <v>121.43</v>
      </c>
      <c r="G341">
        <v>121.43</v>
      </c>
      <c r="K341" t="s">
        <v>966</v>
      </c>
    </row>
    <row r="342" spans="1:11" x14ac:dyDescent="0.25">
      <c r="A342" t="s">
        <v>576</v>
      </c>
      <c r="B342" t="s">
        <v>581</v>
      </c>
      <c r="C342">
        <v>3002.68</v>
      </c>
      <c r="D342">
        <v>3002.68</v>
      </c>
      <c r="G342">
        <v>3002.68</v>
      </c>
      <c r="K342" t="s">
        <v>967</v>
      </c>
    </row>
    <row r="343" spans="1:11" x14ac:dyDescent="0.25">
      <c r="A343" t="s">
        <v>576</v>
      </c>
      <c r="B343" t="s">
        <v>582</v>
      </c>
      <c r="C343">
        <v>2858.81</v>
      </c>
      <c r="D343">
        <v>2858.81</v>
      </c>
      <c r="G343">
        <v>2858.81</v>
      </c>
      <c r="K343" t="s">
        <v>968</v>
      </c>
    </row>
    <row r="344" spans="1:11" x14ac:dyDescent="0.25">
      <c r="A344" t="s">
        <v>576</v>
      </c>
      <c r="B344" t="s">
        <v>583</v>
      </c>
      <c r="C344">
        <v>100</v>
      </c>
      <c r="D344">
        <v>100</v>
      </c>
      <c r="G344">
        <v>100</v>
      </c>
      <c r="K344" t="s">
        <v>969</v>
      </c>
    </row>
    <row r="345" spans="1:11" x14ac:dyDescent="0.25">
      <c r="A345" t="s">
        <v>576</v>
      </c>
      <c r="B345" t="s">
        <v>584</v>
      </c>
      <c r="C345">
        <v>2.15</v>
      </c>
      <c r="D345">
        <v>2.15</v>
      </c>
      <c r="G345">
        <v>2.15</v>
      </c>
      <c r="K345" t="s">
        <v>970</v>
      </c>
    </row>
    <row r="346" spans="1:11" x14ac:dyDescent="0.25">
      <c r="A346" t="s">
        <v>576</v>
      </c>
      <c r="B346" t="s">
        <v>585</v>
      </c>
      <c r="C346">
        <v>1</v>
      </c>
      <c r="D346">
        <v>1</v>
      </c>
      <c r="G346">
        <v>1</v>
      </c>
      <c r="K346" t="s">
        <v>971</v>
      </c>
    </row>
    <row r="347" spans="1:11" x14ac:dyDescent="0.25">
      <c r="A347" t="s">
        <v>576</v>
      </c>
      <c r="B347" t="s">
        <v>586</v>
      </c>
      <c r="C347">
        <v>3.35</v>
      </c>
      <c r="D347">
        <v>3.35</v>
      </c>
      <c r="G347">
        <v>3.35</v>
      </c>
      <c r="K347" t="s">
        <v>972</v>
      </c>
    </row>
    <row r="348" spans="1:11" x14ac:dyDescent="0.25">
      <c r="A348" t="s">
        <v>576</v>
      </c>
      <c r="B348" t="s">
        <v>587</v>
      </c>
      <c r="C348">
        <v>1.18</v>
      </c>
      <c r="D348">
        <v>1.18</v>
      </c>
      <c r="G348">
        <v>1.18</v>
      </c>
      <c r="K348" t="s">
        <v>973</v>
      </c>
    </row>
    <row r="349" spans="1:11" x14ac:dyDescent="0.25">
      <c r="A349" t="s">
        <v>576</v>
      </c>
      <c r="B349" t="s">
        <v>588</v>
      </c>
      <c r="C349">
        <v>100</v>
      </c>
      <c r="D349">
        <v>100</v>
      </c>
      <c r="G349">
        <v>100</v>
      </c>
      <c r="K349" t="s">
        <v>974</v>
      </c>
    </row>
    <row r="350" spans="1:11" x14ac:dyDescent="0.25">
      <c r="A350" t="s">
        <v>576</v>
      </c>
      <c r="B350" t="s">
        <v>589</v>
      </c>
      <c r="C350">
        <v>1.04</v>
      </c>
      <c r="D350">
        <v>1.04</v>
      </c>
      <c r="G350">
        <v>1.04</v>
      </c>
      <c r="K350" t="s">
        <v>975</v>
      </c>
    </row>
    <row r="351" spans="1:11" x14ac:dyDescent="0.25">
      <c r="A351" t="s">
        <v>576</v>
      </c>
      <c r="B351" t="s">
        <v>590</v>
      </c>
      <c r="C351">
        <v>1.03</v>
      </c>
      <c r="D351">
        <v>1.03</v>
      </c>
      <c r="G351">
        <v>1.03</v>
      </c>
      <c r="K351" t="s">
        <v>976</v>
      </c>
    </row>
    <row r="352" spans="1:11" x14ac:dyDescent="0.25">
      <c r="A352" t="s">
        <v>576</v>
      </c>
      <c r="B352" t="s">
        <v>591</v>
      </c>
      <c r="C352">
        <v>1.65</v>
      </c>
      <c r="D352">
        <v>1.65</v>
      </c>
      <c r="G352">
        <v>1.65</v>
      </c>
      <c r="K352" t="s">
        <v>977</v>
      </c>
    </row>
    <row r="353" spans="1:18" x14ac:dyDescent="0.25">
      <c r="A353" t="s">
        <v>576</v>
      </c>
      <c r="B353" t="s">
        <v>592</v>
      </c>
      <c r="C353">
        <v>1.23</v>
      </c>
      <c r="D353">
        <v>1.23</v>
      </c>
      <c r="G353">
        <v>1.23</v>
      </c>
      <c r="K353" t="s">
        <v>978</v>
      </c>
    </row>
    <row r="354" spans="1:18" x14ac:dyDescent="0.25">
      <c r="A354" t="s">
        <v>576</v>
      </c>
      <c r="B354" t="s">
        <v>593</v>
      </c>
      <c r="C354">
        <v>109.3</v>
      </c>
      <c r="D354">
        <v>109.3</v>
      </c>
      <c r="G354">
        <v>109.3</v>
      </c>
      <c r="K354" t="s">
        <v>979</v>
      </c>
    </row>
    <row r="355" spans="1:18" x14ac:dyDescent="0.25">
      <c r="A355" t="s">
        <v>576</v>
      </c>
      <c r="B355" t="s">
        <v>594</v>
      </c>
      <c r="C355">
        <v>0.72</v>
      </c>
      <c r="D355">
        <v>0.72</v>
      </c>
      <c r="G355">
        <v>0.72</v>
      </c>
      <c r="K355" t="s">
        <v>980</v>
      </c>
    </row>
    <row r="356" spans="1:18" x14ac:dyDescent="0.25">
      <c r="A356" t="s">
        <v>576</v>
      </c>
      <c r="B356" t="s">
        <v>595</v>
      </c>
      <c r="C356">
        <v>1</v>
      </c>
      <c r="D356">
        <v>1</v>
      </c>
      <c r="G356">
        <v>1</v>
      </c>
      <c r="K356" t="s">
        <v>981</v>
      </c>
    </row>
    <row r="357" spans="1:18" x14ac:dyDescent="0.25">
      <c r="A357" t="s">
        <v>576</v>
      </c>
      <c r="B357" t="s">
        <v>596</v>
      </c>
      <c r="C357">
        <v>1.1200000000000001</v>
      </c>
      <c r="D357">
        <v>1.1200000000000001</v>
      </c>
      <c r="G357">
        <v>1.1200000000000001</v>
      </c>
      <c r="K357" t="s">
        <v>982</v>
      </c>
    </row>
    <row r="358" spans="1:18" x14ac:dyDescent="0.25">
      <c r="A358" t="s">
        <v>597</v>
      </c>
      <c r="B358" t="s">
        <v>598</v>
      </c>
      <c r="C358">
        <v>0.01</v>
      </c>
      <c r="D358">
        <v>0.01</v>
      </c>
      <c r="G358">
        <v>0.01</v>
      </c>
      <c r="K358" t="s">
        <v>983</v>
      </c>
    </row>
    <row r="359" spans="1:18" x14ac:dyDescent="0.25">
      <c r="A359" t="s">
        <v>597</v>
      </c>
      <c r="B359" t="s">
        <v>599</v>
      </c>
      <c r="C359">
        <v>2.2799999999999998</v>
      </c>
      <c r="D359">
        <v>2.2799999999999998</v>
      </c>
      <c r="G359">
        <v>2.2799999999999998</v>
      </c>
      <c r="K359" t="s">
        <v>984</v>
      </c>
    </row>
    <row r="360" spans="1:18" x14ac:dyDescent="0.25">
      <c r="A360" t="s">
        <v>597</v>
      </c>
      <c r="B360" t="s">
        <v>600</v>
      </c>
      <c r="C360">
        <v>0.08</v>
      </c>
      <c r="D360">
        <v>0.08</v>
      </c>
      <c r="G360">
        <v>0.08</v>
      </c>
      <c r="K360" t="s">
        <v>985</v>
      </c>
    </row>
    <row r="361" spans="1:18" x14ac:dyDescent="0.25">
      <c r="A361" t="s">
        <v>597</v>
      </c>
      <c r="B361" t="s">
        <v>601</v>
      </c>
      <c r="C361">
        <v>0.01</v>
      </c>
      <c r="D361">
        <v>0.01</v>
      </c>
      <c r="G361">
        <v>0.01</v>
      </c>
      <c r="K361" t="s">
        <v>986</v>
      </c>
    </row>
    <row r="362" spans="1:18" x14ac:dyDescent="0.25">
      <c r="A362" t="s">
        <v>597</v>
      </c>
      <c r="B362" t="s">
        <v>602</v>
      </c>
      <c r="C362">
        <v>0.75</v>
      </c>
      <c r="D362">
        <v>0.75</v>
      </c>
      <c r="G362">
        <v>0.75</v>
      </c>
      <c r="K362" t="s">
        <v>987</v>
      </c>
    </row>
    <row r="363" spans="1:18" x14ac:dyDescent="0.25">
      <c r="A363" t="s">
        <v>597</v>
      </c>
      <c r="B363" t="s">
        <v>603</v>
      </c>
      <c r="C363">
        <v>0.01</v>
      </c>
      <c r="D363">
        <v>0.01</v>
      </c>
      <c r="G363">
        <v>0.01</v>
      </c>
      <c r="K363" t="s">
        <v>988</v>
      </c>
    </row>
    <row r="364" spans="1:18" x14ac:dyDescent="0.25">
      <c r="A364" t="s">
        <v>597</v>
      </c>
      <c r="B364" t="s">
        <v>604</v>
      </c>
      <c r="C364">
        <v>0.35</v>
      </c>
      <c r="D364">
        <v>0.35</v>
      </c>
      <c r="G364">
        <v>0.35</v>
      </c>
      <c r="K364" t="s">
        <v>989</v>
      </c>
    </row>
    <row r="365" spans="1:18" x14ac:dyDescent="0.25">
      <c r="A365" t="s">
        <v>597</v>
      </c>
      <c r="B365" t="s">
        <v>605</v>
      </c>
      <c r="C365">
        <v>0.02</v>
      </c>
      <c r="D365">
        <v>0.02</v>
      </c>
      <c r="G365">
        <v>0.02</v>
      </c>
      <c r="K365" t="s">
        <v>990</v>
      </c>
    </row>
    <row r="366" spans="1:18" x14ac:dyDescent="0.25">
      <c r="A366" t="s">
        <v>597</v>
      </c>
      <c r="B366" t="s">
        <v>606</v>
      </c>
      <c r="C366">
        <v>1.7</v>
      </c>
      <c r="D366">
        <v>1.7</v>
      </c>
      <c r="G366">
        <v>1.7</v>
      </c>
      <c r="K366" t="s">
        <v>991</v>
      </c>
      <c r="P366" s="1"/>
      <c r="R366" s="1"/>
    </row>
    <row r="367" spans="1:18" x14ac:dyDescent="0.25">
      <c r="A367" t="s">
        <v>597</v>
      </c>
      <c r="B367" t="s">
        <v>607</v>
      </c>
      <c r="C367">
        <v>0.01</v>
      </c>
      <c r="D367">
        <v>0.01</v>
      </c>
      <c r="G367">
        <v>0.01</v>
      </c>
      <c r="K367" t="s">
        <v>992</v>
      </c>
    </row>
    <row r="368" spans="1:18" x14ac:dyDescent="0.25">
      <c r="A368" t="s">
        <v>597</v>
      </c>
      <c r="B368" t="s">
        <v>608</v>
      </c>
      <c r="C368">
        <v>2.12</v>
      </c>
      <c r="D368">
        <v>2.12</v>
      </c>
      <c r="G368">
        <v>2.12</v>
      </c>
      <c r="K368" t="s">
        <v>993</v>
      </c>
    </row>
    <row r="369" spans="1:18" x14ac:dyDescent="0.25">
      <c r="A369" t="s">
        <v>597</v>
      </c>
      <c r="B369" t="s">
        <v>609</v>
      </c>
      <c r="C369">
        <v>4</v>
      </c>
      <c r="D369">
        <v>4</v>
      </c>
      <c r="G369">
        <v>4</v>
      </c>
      <c r="K369" t="s">
        <v>994</v>
      </c>
    </row>
    <row r="370" spans="1:18" x14ac:dyDescent="0.25">
      <c r="A370" t="s">
        <v>597</v>
      </c>
      <c r="B370" t="s">
        <v>610</v>
      </c>
      <c r="C370">
        <v>0.01</v>
      </c>
      <c r="D370">
        <v>0.01</v>
      </c>
      <c r="G370">
        <v>0.01</v>
      </c>
      <c r="K370" t="s">
        <v>995</v>
      </c>
    </row>
    <row r="371" spans="1:18" x14ac:dyDescent="0.25">
      <c r="A371" t="s">
        <v>597</v>
      </c>
      <c r="B371" t="s">
        <v>611</v>
      </c>
      <c r="C371">
        <v>0.01</v>
      </c>
      <c r="D371">
        <v>0.01</v>
      </c>
      <c r="G371">
        <v>0.01</v>
      </c>
      <c r="K371" t="s">
        <v>996</v>
      </c>
    </row>
    <row r="372" spans="1:18" x14ac:dyDescent="0.25">
      <c r="A372" t="s">
        <v>597</v>
      </c>
      <c r="B372" t="s">
        <v>612</v>
      </c>
      <c r="C372">
        <v>0.01</v>
      </c>
      <c r="D372">
        <v>0.01</v>
      </c>
      <c r="G372">
        <v>0.01</v>
      </c>
      <c r="K372" t="s">
        <v>997</v>
      </c>
    </row>
    <row r="373" spans="1:18" x14ac:dyDescent="0.25">
      <c r="A373" t="s">
        <v>597</v>
      </c>
      <c r="B373" t="s">
        <v>613</v>
      </c>
      <c r="C373">
        <v>0.05</v>
      </c>
      <c r="D373">
        <v>0.05</v>
      </c>
      <c r="G373">
        <v>0.05</v>
      </c>
      <c r="K373" t="s">
        <v>998</v>
      </c>
      <c r="P373" s="1"/>
      <c r="R373" s="1"/>
    </row>
    <row r="374" spans="1:18" x14ac:dyDescent="0.25">
      <c r="A374" t="s">
        <v>597</v>
      </c>
      <c r="B374" t="s">
        <v>614</v>
      </c>
      <c r="C374">
        <v>0.1</v>
      </c>
      <c r="D374">
        <v>0.1</v>
      </c>
      <c r="G374">
        <v>0.1</v>
      </c>
      <c r="K374" t="s">
        <v>999</v>
      </c>
      <c r="P374" s="1"/>
      <c r="R374" s="1"/>
    </row>
    <row r="375" spans="1:18" x14ac:dyDescent="0.25">
      <c r="A375" t="s">
        <v>597</v>
      </c>
      <c r="B375" t="s">
        <v>615</v>
      </c>
      <c r="C375">
        <v>0.01</v>
      </c>
      <c r="D375">
        <v>0.01</v>
      </c>
      <c r="G375">
        <v>0.01</v>
      </c>
      <c r="K375" t="s">
        <v>1000</v>
      </c>
      <c r="P375" s="1"/>
      <c r="R375" s="1"/>
    </row>
    <row r="376" spans="1:18" x14ac:dyDescent="0.25">
      <c r="A376" t="s">
        <v>597</v>
      </c>
      <c r="B376" t="s">
        <v>616</v>
      </c>
      <c r="C376">
        <v>0.01</v>
      </c>
      <c r="D376">
        <v>0.01</v>
      </c>
      <c r="G376">
        <v>0.01</v>
      </c>
      <c r="K376" t="s">
        <v>1001</v>
      </c>
      <c r="P376" s="1"/>
      <c r="R376" s="1"/>
    </row>
    <row r="377" spans="1:18" x14ac:dyDescent="0.25">
      <c r="A377" t="s">
        <v>597</v>
      </c>
      <c r="B377" t="s">
        <v>617</v>
      </c>
      <c r="C377">
        <v>0.04</v>
      </c>
      <c r="D377">
        <v>0.04</v>
      </c>
      <c r="G377">
        <v>0.04</v>
      </c>
      <c r="K377" t="s">
        <v>1002</v>
      </c>
      <c r="P377" s="1"/>
      <c r="R377" s="1"/>
    </row>
    <row r="378" spans="1:18" x14ac:dyDescent="0.25">
      <c r="A378" t="s">
        <v>597</v>
      </c>
      <c r="B378" t="s">
        <v>618</v>
      </c>
      <c r="C378">
        <v>0.01</v>
      </c>
      <c r="D378">
        <v>0.01</v>
      </c>
      <c r="G378">
        <v>0.01</v>
      </c>
      <c r="K378" t="s">
        <v>1003</v>
      </c>
      <c r="P378" s="1"/>
      <c r="R378" s="1"/>
    </row>
    <row r="379" spans="1:18" x14ac:dyDescent="0.25">
      <c r="A379" t="s">
        <v>597</v>
      </c>
      <c r="B379" t="s">
        <v>1035</v>
      </c>
      <c r="C379">
        <v>0.01</v>
      </c>
      <c r="D379">
        <v>0.01</v>
      </c>
      <c r="G379">
        <v>0.01</v>
      </c>
      <c r="K379" t="s">
        <v>1036</v>
      </c>
      <c r="P379" s="1"/>
      <c r="R379" s="1"/>
    </row>
    <row r="380" spans="1:18" x14ac:dyDescent="0.25">
      <c r="A380" t="s">
        <v>597</v>
      </c>
      <c r="B380" t="s">
        <v>619</v>
      </c>
      <c r="C380">
        <v>0.01</v>
      </c>
      <c r="D380">
        <v>0.01</v>
      </c>
      <c r="G380">
        <v>0.01</v>
      </c>
      <c r="K380" t="s">
        <v>1004</v>
      </c>
      <c r="P380" s="1"/>
      <c r="R380" s="1"/>
    </row>
    <row r="381" spans="1:18" x14ac:dyDescent="0.25">
      <c r="A381" t="s">
        <v>597</v>
      </c>
      <c r="B381" t="s">
        <v>620</v>
      </c>
      <c r="C381">
        <v>0.01</v>
      </c>
      <c r="D381">
        <v>0.01</v>
      </c>
      <c r="G381">
        <v>0.01</v>
      </c>
      <c r="K381" t="s">
        <v>1005</v>
      </c>
    </row>
    <row r="382" spans="1:18" x14ac:dyDescent="0.25">
      <c r="A382" t="s">
        <v>597</v>
      </c>
      <c r="B382" t="s">
        <v>621</v>
      </c>
      <c r="C382">
        <v>3</v>
      </c>
      <c r="D382">
        <v>3</v>
      </c>
      <c r="G382">
        <v>3</v>
      </c>
      <c r="K382" t="s">
        <v>1006</v>
      </c>
      <c r="P382" s="1"/>
      <c r="R382" s="1"/>
    </row>
    <row r="383" spans="1:18" x14ac:dyDescent="0.25">
      <c r="A383" t="s">
        <v>597</v>
      </c>
      <c r="B383" t="s">
        <v>622</v>
      </c>
      <c r="C383">
        <v>0.02</v>
      </c>
      <c r="D383">
        <v>0.02</v>
      </c>
      <c r="G383">
        <v>0.02</v>
      </c>
      <c r="K383" t="s">
        <v>1007</v>
      </c>
      <c r="P383" s="1"/>
      <c r="R383" s="1"/>
    </row>
    <row r="384" spans="1:18" x14ac:dyDescent="0.25">
      <c r="A384" t="s">
        <v>597</v>
      </c>
      <c r="B384" t="s">
        <v>623</v>
      </c>
      <c r="C384">
        <v>0.5</v>
      </c>
      <c r="D384">
        <v>0.5</v>
      </c>
      <c r="G384">
        <v>0.5</v>
      </c>
      <c r="K384" t="s">
        <v>1008</v>
      </c>
      <c r="P384" s="1"/>
      <c r="R384" s="1"/>
    </row>
    <row r="385" spans="1:15" x14ac:dyDescent="0.25">
      <c r="A385" t="s">
        <v>624</v>
      </c>
      <c r="B385" t="s">
        <v>373</v>
      </c>
      <c r="C385">
        <v>14.95</v>
      </c>
      <c r="D385">
        <v>14.95</v>
      </c>
      <c r="E385">
        <v>16.399999999999999</v>
      </c>
      <c r="F385">
        <v>15.3</v>
      </c>
      <c r="G385">
        <v>16.399999999999999</v>
      </c>
      <c r="H385">
        <v>1.45</v>
      </c>
      <c r="I385">
        <v>51054571</v>
      </c>
      <c r="J385">
        <v>828767400.35000002</v>
      </c>
      <c r="K385" t="s">
        <v>1009</v>
      </c>
    </row>
    <row r="386" spans="1:15" x14ac:dyDescent="0.25">
      <c r="A386" t="s">
        <v>624</v>
      </c>
      <c r="B386" t="s">
        <v>61</v>
      </c>
      <c r="C386">
        <v>335</v>
      </c>
      <c r="D386">
        <v>335</v>
      </c>
      <c r="E386">
        <v>340</v>
      </c>
      <c r="F386">
        <v>329.5</v>
      </c>
      <c r="G386">
        <v>330</v>
      </c>
      <c r="H386">
        <v>-5</v>
      </c>
      <c r="I386">
        <v>22331619</v>
      </c>
      <c r="J386">
        <v>7487485227.1000004</v>
      </c>
      <c r="K386" t="s">
        <v>1010</v>
      </c>
      <c r="O386">
        <v>330</v>
      </c>
    </row>
    <row r="387" spans="1:15" x14ac:dyDescent="0.25">
      <c r="A387" t="s">
        <v>624</v>
      </c>
      <c r="B387" t="s">
        <v>67</v>
      </c>
      <c r="C387">
        <v>15.8</v>
      </c>
      <c r="D387">
        <v>15.8</v>
      </c>
      <c r="E387">
        <v>17.350000000000001</v>
      </c>
      <c r="F387">
        <v>15.75</v>
      </c>
      <c r="G387">
        <v>17.350000000000001</v>
      </c>
      <c r="H387">
        <v>1.55</v>
      </c>
      <c r="I387">
        <v>40101586</v>
      </c>
      <c r="J387">
        <v>682594783.54999995</v>
      </c>
      <c r="K387" t="s">
        <v>1011</v>
      </c>
      <c r="O387">
        <v>17.350000000000001</v>
      </c>
    </row>
    <row r="388" spans="1:15" x14ac:dyDescent="0.25">
      <c r="A388" t="s">
        <v>624</v>
      </c>
      <c r="B388" t="s">
        <v>96</v>
      </c>
      <c r="C388">
        <v>265.10000000000002</v>
      </c>
      <c r="D388">
        <v>265.10000000000002</v>
      </c>
      <c r="G388">
        <v>265.10000000000002</v>
      </c>
      <c r="I388">
        <v>1432997</v>
      </c>
      <c r="J388">
        <v>371150707.39999998</v>
      </c>
      <c r="K388" t="s">
        <v>1012</v>
      </c>
    </row>
    <row r="389" spans="1:15" x14ac:dyDescent="0.25">
      <c r="A389" t="s">
        <v>624</v>
      </c>
      <c r="B389" t="s">
        <v>120</v>
      </c>
      <c r="C389">
        <v>1399.8</v>
      </c>
      <c r="D389">
        <v>1399.8</v>
      </c>
      <c r="G389">
        <v>1399.8</v>
      </c>
      <c r="I389">
        <v>2621</v>
      </c>
      <c r="J389">
        <v>3785070</v>
      </c>
      <c r="K389" t="s">
        <v>1013</v>
      </c>
    </row>
    <row r="390" spans="1:15" x14ac:dyDescent="0.25">
      <c r="A390" t="s">
        <v>624</v>
      </c>
      <c r="B390" t="s">
        <v>131</v>
      </c>
      <c r="C390">
        <v>12.85</v>
      </c>
      <c r="D390">
        <v>12.85</v>
      </c>
      <c r="E390">
        <v>14</v>
      </c>
      <c r="F390">
        <v>12.7</v>
      </c>
      <c r="G390">
        <v>14</v>
      </c>
      <c r="H390">
        <v>1.1499999999999999</v>
      </c>
      <c r="I390">
        <v>37699885</v>
      </c>
      <c r="J390">
        <v>500900278.19999999</v>
      </c>
      <c r="K390" t="s">
        <v>1014</v>
      </c>
    </row>
    <row r="391" spans="1:15" x14ac:dyDescent="0.25">
      <c r="A391" t="s">
        <v>624</v>
      </c>
      <c r="B391" t="s">
        <v>140</v>
      </c>
      <c r="C391">
        <v>28</v>
      </c>
      <c r="D391">
        <v>28</v>
      </c>
      <c r="E391">
        <v>28.5</v>
      </c>
      <c r="F391">
        <v>28.45</v>
      </c>
      <c r="G391">
        <v>28.5</v>
      </c>
      <c r="H391">
        <v>0.5</v>
      </c>
      <c r="I391">
        <v>2348378</v>
      </c>
      <c r="J391">
        <v>66830366.850000001</v>
      </c>
      <c r="K391" t="s">
        <v>1015</v>
      </c>
    </row>
    <row r="392" spans="1:15" x14ac:dyDescent="0.25">
      <c r="A392" t="s">
        <v>624</v>
      </c>
      <c r="B392" t="s">
        <v>143</v>
      </c>
      <c r="C392">
        <v>32.5</v>
      </c>
      <c r="D392">
        <v>32.5</v>
      </c>
      <c r="E392">
        <v>33.950000000000003</v>
      </c>
      <c r="F392">
        <v>30.4</v>
      </c>
      <c r="G392">
        <v>33.950000000000003</v>
      </c>
      <c r="H392">
        <v>1.45</v>
      </c>
      <c r="I392">
        <v>13883090</v>
      </c>
      <c r="J392">
        <v>444955396.19999999</v>
      </c>
      <c r="K392" t="s">
        <v>1016</v>
      </c>
    </row>
    <row r="393" spans="1:15" x14ac:dyDescent="0.25">
      <c r="A393" t="s">
        <v>625</v>
      </c>
      <c r="B393" t="s">
        <v>289</v>
      </c>
      <c r="C393">
        <v>552.20000000000005</v>
      </c>
      <c r="D393">
        <v>552.20000000000005</v>
      </c>
      <c r="G393">
        <v>552.20000000000005</v>
      </c>
      <c r="K393" t="s">
        <v>1017</v>
      </c>
    </row>
    <row r="394" spans="1:15" x14ac:dyDescent="0.25">
      <c r="A394" t="s">
        <v>625</v>
      </c>
      <c r="B394" t="s">
        <v>626</v>
      </c>
      <c r="C394">
        <v>77</v>
      </c>
      <c r="D394">
        <v>77</v>
      </c>
      <c r="E394">
        <v>78.5</v>
      </c>
      <c r="F394">
        <v>69.3</v>
      </c>
      <c r="G394">
        <v>69.3</v>
      </c>
      <c r="H394">
        <v>-7.7</v>
      </c>
      <c r="I394">
        <v>361410</v>
      </c>
      <c r="J394">
        <v>26179241.600000001</v>
      </c>
      <c r="K394" t="s">
        <v>1018</v>
      </c>
    </row>
    <row r="395" spans="1:15" x14ac:dyDescent="0.25">
      <c r="A395" t="s">
        <v>625</v>
      </c>
      <c r="B395" t="s">
        <v>290</v>
      </c>
      <c r="C395">
        <v>36.6</v>
      </c>
      <c r="D395">
        <v>36.6</v>
      </c>
      <c r="G395">
        <v>36.6</v>
      </c>
      <c r="I395">
        <v>20</v>
      </c>
      <c r="J395">
        <v>720</v>
      </c>
      <c r="K395" t="s">
        <v>1019</v>
      </c>
    </row>
    <row r="396" spans="1:15" x14ac:dyDescent="0.25">
      <c r="A396" t="s">
        <v>625</v>
      </c>
      <c r="B396" t="s">
        <v>291</v>
      </c>
      <c r="C396">
        <v>3.3</v>
      </c>
      <c r="D396">
        <v>3.3</v>
      </c>
      <c r="E396">
        <v>3.45</v>
      </c>
      <c r="F396">
        <v>3.45</v>
      </c>
      <c r="G396">
        <v>3.45</v>
      </c>
      <c r="H396">
        <v>0.15</v>
      </c>
      <c r="I396">
        <v>595202</v>
      </c>
      <c r="J396">
        <v>2052284.25</v>
      </c>
      <c r="K396" t="s">
        <v>1020</v>
      </c>
    </row>
    <row r="397" spans="1:15" x14ac:dyDescent="0.25">
      <c r="A397" t="s">
        <v>625</v>
      </c>
      <c r="B397" t="s">
        <v>291</v>
      </c>
      <c r="C397">
        <v>3.25</v>
      </c>
      <c r="D397">
        <v>3.25</v>
      </c>
      <c r="E397">
        <v>3.3</v>
      </c>
      <c r="F397">
        <v>3.3</v>
      </c>
      <c r="G397">
        <v>3.3</v>
      </c>
      <c r="H397">
        <v>0.05</v>
      </c>
      <c r="I397">
        <v>380795</v>
      </c>
      <c r="J397">
        <v>1262588</v>
      </c>
      <c r="K397" t="s">
        <v>1020</v>
      </c>
    </row>
    <row r="398" spans="1:15" x14ac:dyDescent="0.25">
      <c r="A398" t="s">
        <v>625</v>
      </c>
      <c r="B398" t="s">
        <v>291</v>
      </c>
      <c r="C398">
        <v>3.45</v>
      </c>
      <c r="D398">
        <v>3.45</v>
      </c>
      <c r="E398">
        <v>3.45</v>
      </c>
      <c r="F398">
        <v>3.45</v>
      </c>
      <c r="G398">
        <v>3.45</v>
      </c>
      <c r="H398">
        <v>0</v>
      </c>
      <c r="I398">
        <v>1259637</v>
      </c>
      <c r="J398">
        <v>4350672.55</v>
      </c>
      <c r="K398" t="s">
        <v>1020</v>
      </c>
    </row>
  </sheetData>
  <pageMargins left="0.7" right="0.7" top="0.75" bottom="0.75" header="0.3" footer="0.3"/>
  <pageSetup orientation="portrait" horizontalDpi="200" verticalDpi="200" r:id="rId1"/>
  <headerFooter>
    <oddHeader>&amp;L&amp;"Calibri"&amp;14&amp;K0000FFARM | Classification: INTERNAL USE&amp;1#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6715A-E5C8-4A8B-9BC0-9668DFAA9B11}">
  <sheetPr codeName="Sheet5"/>
  <dimension ref="B2:I1561"/>
  <sheetViews>
    <sheetView showGridLines="0" topLeftCell="A1378" zoomScaleNormal="100" workbookViewId="0">
      <selection activeCell="C1389" sqref="C1389"/>
    </sheetView>
  </sheetViews>
  <sheetFormatPr defaultRowHeight="15" x14ac:dyDescent="0.25"/>
  <cols>
    <col min="1" max="1" width="1.85546875" customWidth="1"/>
    <col min="2" max="2" width="10.7109375" style="137" bestFit="1" customWidth="1"/>
    <col min="3" max="3" width="11" style="260" bestFit="1" customWidth="1"/>
    <col min="4" max="4" width="9.7109375" style="282" bestFit="1" customWidth="1"/>
    <col min="6" max="7" width="9.7109375" bestFit="1" customWidth="1"/>
    <col min="8" max="8" width="10.7109375" bestFit="1" customWidth="1"/>
    <col min="9" max="9" width="10.85546875" bestFit="1" customWidth="1"/>
  </cols>
  <sheetData>
    <row r="2" spans="2:4" x14ac:dyDescent="0.25">
      <c r="B2" s="137" t="s">
        <v>292</v>
      </c>
      <c r="C2" s="260" t="s">
        <v>21</v>
      </c>
    </row>
    <row r="3" spans="2:4" x14ac:dyDescent="0.25">
      <c r="B3" s="137">
        <v>43076</v>
      </c>
      <c r="C3" s="260">
        <v>39534.140599999999</v>
      </c>
    </row>
    <row r="4" spans="2:4" x14ac:dyDescent="0.25">
      <c r="B4" s="137">
        <v>43077</v>
      </c>
      <c r="C4" s="260">
        <v>39257.531300000002</v>
      </c>
      <c r="D4" s="282">
        <f t="shared" ref="D4:D67" si="0">C4/C3-1</f>
        <v>-6.9967196909295204E-3</v>
      </c>
    </row>
    <row r="5" spans="2:4" x14ac:dyDescent="0.25">
      <c r="B5" s="137">
        <v>43080</v>
      </c>
      <c r="C5" s="260">
        <v>38913.988299999997</v>
      </c>
      <c r="D5" s="282">
        <f t="shared" si="0"/>
        <v>-8.7510087523003932E-3</v>
      </c>
    </row>
    <row r="6" spans="2:4" x14ac:dyDescent="0.25">
      <c r="B6" s="137">
        <v>43081</v>
      </c>
      <c r="C6" s="260">
        <v>38924.628900000003</v>
      </c>
      <c r="D6" s="282">
        <f t="shared" si="0"/>
        <v>2.7343894740305963E-4</v>
      </c>
    </row>
    <row r="7" spans="2:4" x14ac:dyDescent="0.25">
      <c r="B7" s="137">
        <v>43082</v>
      </c>
      <c r="C7" s="260">
        <v>38534.640599999999</v>
      </c>
      <c r="D7" s="282">
        <f t="shared" si="0"/>
        <v>-1.0019062763627407E-2</v>
      </c>
    </row>
    <row r="8" spans="2:4" x14ac:dyDescent="0.25">
      <c r="B8" s="137">
        <v>43083</v>
      </c>
      <c r="C8" s="260">
        <v>37933.699200000003</v>
      </c>
      <c r="D8" s="282">
        <f t="shared" si="0"/>
        <v>-1.5594835987648881E-2</v>
      </c>
    </row>
    <row r="9" spans="2:4" x14ac:dyDescent="0.25">
      <c r="B9" s="137">
        <v>43084</v>
      </c>
      <c r="C9" s="260">
        <v>38436.078099999999</v>
      </c>
      <c r="D9" s="282">
        <f t="shared" si="0"/>
        <v>1.3243604251493402E-2</v>
      </c>
    </row>
    <row r="10" spans="2:4" x14ac:dyDescent="0.25">
      <c r="B10" s="137">
        <v>43087</v>
      </c>
      <c r="C10" s="260">
        <v>37957.960899999998</v>
      </c>
      <c r="D10" s="282">
        <f t="shared" si="0"/>
        <v>-1.243928162379293E-2</v>
      </c>
    </row>
    <row r="11" spans="2:4" x14ac:dyDescent="0.25">
      <c r="B11" s="137">
        <v>43088</v>
      </c>
      <c r="C11" s="260">
        <v>37783.761700000003</v>
      </c>
      <c r="D11" s="282">
        <f t="shared" si="0"/>
        <v>-4.589266543029602E-3</v>
      </c>
    </row>
    <row r="12" spans="2:4" x14ac:dyDescent="0.25">
      <c r="B12" s="137">
        <v>43089</v>
      </c>
      <c r="C12" s="260">
        <v>37933.859400000001</v>
      </c>
      <c r="D12" s="282">
        <f t="shared" si="0"/>
        <v>3.9725451687886437E-3</v>
      </c>
    </row>
    <row r="13" spans="2:4" x14ac:dyDescent="0.25">
      <c r="B13" s="137">
        <v>43090</v>
      </c>
      <c r="C13" s="260">
        <v>38350.640599999999</v>
      </c>
      <c r="D13" s="282">
        <f t="shared" si="0"/>
        <v>1.0987049738471866E-2</v>
      </c>
    </row>
    <row r="14" spans="2:4" x14ac:dyDescent="0.25">
      <c r="B14" s="137">
        <v>43091</v>
      </c>
      <c r="C14" s="260">
        <v>38522.140599999999</v>
      </c>
      <c r="D14" s="282">
        <f t="shared" si="0"/>
        <v>4.4718940105528127E-3</v>
      </c>
    </row>
    <row r="15" spans="2:4" x14ac:dyDescent="0.25">
      <c r="B15" s="137">
        <v>43096</v>
      </c>
      <c r="C15" s="260">
        <v>37889.570299999999</v>
      </c>
      <c r="D15" s="282">
        <f t="shared" si="0"/>
        <v>-1.6420954031822421E-2</v>
      </c>
    </row>
    <row r="16" spans="2:4" x14ac:dyDescent="0.25">
      <c r="B16" s="137">
        <v>43097</v>
      </c>
      <c r="C16" s="260">
        <v>37990.738299999997</v>
      </c>
      <c r="D16" s="282">
        <f t="shared" si="0"/>
        <v>2.670075147302331E-3</v>
      </c>
    </row>
    <row r="17" spans="2:4" x14ac:dyDescent="0.25">
      <c r="B17" s="137">
        <v>43098</v>
      </c>
      <c r="C17" s="260">
        <v>38243.191400000003</v>
      </c>
      <c r="D17" s="282">
        <f t="shared" si="0"/>
        <v>6.6451222402279519E-3</v>
      </c>
    </row>
    <row r="18" spans="2:4" x14ac:dyDescent="0.25">
      <c r="B18" s="137">
        <v>43102</v>
      </c>
      <c r="C18" s="260">
        <v>38264.789100000002</v>
      </c>
      <c r="D18" s="282">
        <f t="shared" si="0"/>
        <v>5.6474627794789178E-4</v>
      </c>
    </row>
    <row r="19" spans="2:4" x14ac:dyDescent="0.25">
      <c r="B19" s="137">
        <v>43103</v>
      </c>
      <c r="C19" s="260">
        <v>38187.281300000002</v>
      </c>
      <c r="D19" s="282">
        <f t="shared" si="0"/>
        <v>-2.0255645417891488E-3</v>
      </c>
    </row>
    <row r="20" spans="2:4" x14ac:dyDescent="0.25">
      <c r="B20" s="137">
        <v>43104</v>
      </c>
      <c r="C20" s="260">
        <v>38676.121099999997</v>
      </c>
      <c r="D20" s="282">
        <f t="shared" si="0"/>
        <v>1.2801115537910635E-2</v>
      </c>
    </row>
    <row r="21" spans="2:4" x14ac:dyDescent="0.25">
      <c r="B21" s="137">
        <v>43105</v>
      </c>
      <c r="C21" s="260">
        <v>38923.261700000003</v>
      </c>
      <c r="D21" s="282">
        <f t="shared" si="0"/>
        <v>6.390004813590533E-3</v>
      </c>
    </row>
    <row r="22" spans="2:4" x14ac:dyDescent="0.25">
      <c r="B22" s="137">
        <v>43108</v>
      </c>
      <c r="C22" s="260">
        <v>39849.648399999998</v>
      </c>
      <c r="D22" s="282">
        <f t="shared" si="0"/>
        <v>2.380033582848462E-2</v>
      </c>
    </row>
    <row r="23" spans="2:4" x14ac:dyDescent="0.25">
      <c r="B23" s="137">
        <v>43109</v>
      </c>
      <c r="C23" s="260">
        <v>40362.968800000002</v>
      </c>
      <c r="D23" s="282">
        <f t="shared" si="0"/>
        <v>1.2881428584951005E-2</v>
      </c>
    </row>
    <row r="24" spans="2:4" x14ac:dyDescent="0.25">
      <c r="B24" s="137">
        <v>43110</v>
      </c>
      <c r="C24" s="260">
        <v>41816.109400000001</v>
      </c>
      <c r="D24" s="282">
        <f t="shared" si="0"/>
        <v>3.6001826505883683E-2</v>
      </c>
    </row>
    <row r="25" spans="2:4" x14ac:dyDescent="0.25">
      <c r="B25" s="137">
        <v>43111</v>
      </c>
      <c r="C25" s="260">
        <v>43041.539100000002</v>
      </c>
      <c r="D25" s="282">
        <f t="shared" si="0"/>
        <v>2.9305205997954387E-2</v>
      </c>
    </row>
    <row r="26" spans="2:4" x14ac:dyDescent="0.25">
      <c r="B26" s="137">
        <v>43112</v>
      </c>
      <c r="C26" s="260">
        <v>42898.898399999998</v>
      </c>
      <c r="D26" s="282">
        <f t="shared" si="0"/>
        <v>-3.3140241492898292E-3</v>
      </c>
    </row>
    <row r="27" spans="2:4" x14ac:dyDescent="0.25">
      <c r="B27" s="137">
        <v>43115</v>
      </c>
      <c r="C27" s="260">
        <v>43119</v>
      </c>
      <c r="D27" s="282">
        <f t="shared" si="0"/>
        <v>5.1307051744713394E-3</v>
      </c>
    </row>
    <row r="28" spans="2:4" x14ac:dyDescent="0.25">
      <c r="B28" s="137">
        <v>43116</v>
      </c>
      <c r="C28" s="260">
        <v>44054.718800000002</v>
      </c>
      <c r="D28" s="282">
        <f t="shared" si="0"/>
        <v>2.1700846494584702E-2</v>
      </c>
    </row>
    <row r="29" spans="2:4" x14ac:dyDescent="0.25">
      <c r="B29" s="137">
        <v>43117</v>
      </c>
      <c r="C29" s="260">
        <v>44885.238299999997</v>
      </c>
      <c r="D29" s="282">
        <f t="shared" si="0"/>
        <v>1.8851998664896508E-2</v>
      </c>
    </row>
    <row r="30" spans="2:4" x14ac:dyDescent="0.25">
      <c r="B30" s="137">
        <v>43118</v>
      </c>
      <c r="C30" s="260">
        <v>44848.738299999997</v>
      </c>
      <c r="D30" s="282">
        <f t="shared" si="0"/>
        <v>-8.131849441467276E-4</v>
      </c>
    </row>
    <row r="31" spans="2:4" x14ac:dyDescent="0.25">
      <c r="B31" s="137">
        <v>43119</v>
      </c>
      <c r="C31" s="260">
        <v>45092.828099999999</v>
      </c>
      <c r="D31" s="282">
        <f t="shared" si="0"/>
        <v>5.4425120806576022E-3</v>
      </c>
    </row>
    <row r="32" spans="2:4" x14ac:dyDescent="0.25">
      <c r="B32" s="137">
        <v>43122</v>
      </c>
      <c r="C32" s="260">
        <v>44912.531300000002</v>
      </c>
      <c r="D32" s="282">
        <f t="shared" si="0"/>
        <v>-3.9983475775828836E-3</v>
      </c>
    </row>
    <row r="33" spans="2:4" x14ac:dyDescent="0.25">
      <c r="B33" s="137">
        <v>43123</v>
      </c>
      <c r="C33" s="260">
        <v>44389.851600000002</v>
      </c>
      <c r="D33" s="282">
        <f t="shared" si="0"/>
        <v>-1.1637725259987741E-2</v>
      </c>
    </row>
    <row r="34" spans="2:4" x14ac:dyDescent="0.25">
      <c r="B34" s="137">
        <v>43124</v>
      </c>
      <c r="C34" s="260">
        <v>43963.398399999998</v>
      </c>
      <c r="D34" s="282">
        <f t="shared" si="0"/>
        <v>-9.6069976498863729E-3</v>
      </c>
    </row>
    <row r="35" spans="2:4" x14ac:dyDescent="0.25">
      <c r="B35" s="137">
        <v>43125</v>
      </c>
      <c r="C35" s="260">
        <v>43529.058599999997</v>
      </c>
      <c r="D35" s="282">
        <f t="shared" si="0"/>
        <v>-9.8795774623283705E-3</v>
      </c>
    </row>
    <row r="36" spans="2:4" x14ac:dyDescent="0.25">
      <c r="B36" s="137">
        <v>43126</v>
      </c>
      <c r="C36" s="260">
        <v>43773.761700000003</v>
      </c>
      <c r="D36" s="282">
        <f t="shared" si="0"/>
        <v>5.6216033121379017E-3</v>
      </c>
    </row>
    <row r="37" spans="2:4" x14ac:dyDescent="0.25">
      <c r="B37" s="137">
        <v>43129</v>
      </c>
      <c r="C37" s="260">
        <v>44306.480499999998</v>
      </c>
      <c r="D37" s="282">
        <f t="shared" si="0"/>
        <v>1.2169819986021402E-2</v>
      </c>
    </row>
    <row r="38" spans="2:4" x14ac:dyDescent="0.25">
      <c r="B38" s="137">
        <v>43130</v>
      </c>
      <c r="C38" s="260">
        <v>44493.789100000002</v>
      </c>
      <c r="D38" s="282">
        <f t="shared" si="0"/>
        <v>4.2275666648809995E-3</v>
      </c>
    </row>
    <row r="39" spans="2:4" x14ac:dyDescent="0.25">
      <c r="B39" s="137">
        <v>43131</v>
      </c>
      <c r="C39" s="260">
        <v>44343.648399999998</v>
      </c>
      <c r="D39" s="282">
        <f t="shared" si="0"/>
        <v>-3.374419284960406E-3</v>
      </c>
    </row>
    <row r="40" spans="2:4" x14ac:dyDescent="0.25">
      <c r="B40" s="137">
        <v>43132</v>
      </c>
      <c r="C40" s="260">
        <v>44460.179700000001</v>
      </c>
      <c r="D40" s="282">
        <f t="shared" si="0"/>
        <v>2.6279141253520155E-3</v>
      </c>
    </row>
    <row r="41" spans="2:4" x14ac:dyDescent="0.25">
      <c r="B41" s="137">
        <v>43133</v>
      </c>
      <c r="C41" s="260">
        <v>44639.988299999997</v>
      </c>
      <c r="D41" s="282">
        <f t="shared" si="0"/>
        <v>4.0442616564593248E-3</v>
      </c>
    </row>
    <row r="42" spans="2:4" x14ac:dyDescent="0.25">
      <c r="B42" s="137">
        <v>43136</v>
      </c>
      <c r="C42" s="260">
        <v>44261.718800000002</v>
      </c>
      <c r="D42" s="282">
        <f t="shared" si="0"/>
        <v>-8.4737813428144015E-3</v>
      </c>
    </row>
    <row r="43" spans="2:4" x14ac:dyDescent="0.25">
      <c r="B43" s="137">
        <v>43137</v>
      </c>
      <c r="C43" s="260">
        <v>43877.300799999997</v>
      </c>
      <c r="D43" s="282">
        <f t="shared" si="0"/>
        <v>-8.6851123368486549E-3</v>
      </c>
    </row>
    <row r="44" spans="2:4" x14ac:dyDescent="0.25">
      <c r="B44" s="137">
        <v>43138</v>
      </c>
      <c r="C44" s="260">
        <v>43538.160199999998</v>
      </c>
      <c r="D44" s="282">
        <f t="shared" si="0"/>
        <v>-7.7292949615532791E-3</v>
      </c>
    </row>
    <row r="45" spans="2:4" x14ac:dyDescent="0.25">
      <c r="B45" s="137">
        <v>43139</v>
      </c>
      <c r="C45" s="260">
        <v>43326.890599999999</v>
      </c>
      <c r="D45" s="282">
        <f t="shared" si="0"/>
        <v>-4.8525155640362083E-3</v>
      </c>
    </row>
    <row r="46" spans="2:4" x14ac:dyDescent="0.25">
      <c r="B46" s="137">
        <v>43140</v>
      </c>
      <c r="C46" s="260">
        <v>43127.921900000001</v>
      </c>
      <c r="D46" s="282">
        <f t="shared" si="0"/>
        <v>-4.5922681559796841E-3</v>
      </c>
    </row>
    <row r="47" spans="2:4" x14ac:dyDescent="0.25">
      <c r="B47" s="137">
        <v>43143</v>
      </c>
      <c r="C47" s="260">
        <v>42737.890599999999</v>
      </c>
      <c r="D47" s="282">
        <f t="shared" si="0"/>
        <v>-9.0435913166501125E-3</v>
      </c>
    </row>
    <row r="48" spans="2:4" x14ac:dyDescent="0.25">
      <c r="B48" s="137">
        <v>43144</v>
      </c>
      <c r="C48" s="260">
        <v>41708.148399999998</v>
      </c>
      <c r="D48" s="282">
        <f t="shared" si="0"/>
        <v>-2.4094361830763855E-2</v>
      </c>
    </row>
    <row r="49" spans="2:4" x14ac:dyDescent="0.25">
      <c r="B49" s="137">
        <v>43145</v>
      </c>
      <c r="C49" s="260">
        <v>42171.800799999997</v>
      </c>
      <c r="D49" s="282">
        <f t="shared" si="0"/>
        <v>1.1116590349525168E-2</v>
      </c>
    </row>
    <row r="50" spans="2:4" x14ac:dyDescent="0.25">
      <c r="B50" s="137">
        <v>43146</v>
      </c>
      <c r="C50" s="260">
        <v>42604.398399999998</v>
      </c>
      <c r="D50" s="282">
        <f t="shared" si="0"/>
        <v>1.0257982628050444E-2</v>
      </c>
    </row>
    <row r="51" spans="2:4" x14ac:dyDescent="0.25">
      <c r="B51" s="137">
        <v>43147</v>
      </c>
      <c r="C51" s="260">
        <v>42638.828099999999</v>
      </c>
      <c r="D51" s="282">
        <f t="shared" si="0"/>
        <v>8.0812548218034408E-4</v>
      </c>
    </row>
    <row r="52" spans="2:4" x14ac:dyDescent="0.25">
      <c r="B52" s="137">
        <v>43150</v>
      </c>
      <c r="C52" s="260">
        <v>41988.179700000001</v>
      </c>
      <c r="D52" s="282">
        <f t="shared" si="0"/>
        <v>-1.5259528204528583E-2</v>
      </c>
    </row>
    <row r="53" spans="2:4" x14ac:dyDescent="0.25">
      <c r="B53" s="137">
        <v>43151</v>
      </c>
      <c r="C53" s="260">
        <v>42148.398399999998</v>
      </c>
      <c r="D53" s="282">
        <f t="shared" si="0"/>
        <v>3.8158048561460767E-3</v>
      </c>
    </row>
    <row r="54" spans="2:4" x14ac:dyDescent="0.25">
      <c r="B54" s="137">
        <v>43152</v>
      </c>
      <c r="C54" s="260">
        <v>42158.320299999999</v>
      </c>
      <c r="D54" s="282">
        <f t="shared" si="0"/>
        <v>2.3540396258581175E-4</v>
      </c>
    </row>
    <row r="55" spans="2:4" x14ac:dyDescent="0.25">
      <c r="B55" s="137">
        <v>43153</v>
      </c>
      <c r="C55" s="260">
        <v>42258.781300000002</v>
      </c>
      <c r="D55" s="282">
        <f t="shared" si="0"/>
        <v>2.3829459827886534E-3</v>
      </c>
    </row>
    <row r="56" spans="2:4" x14ac:dyDescent="0.25">
      <c r="B56" s="137">
        <v>43154</v>
      </c>
      <c r="C56" s="260">
        <v>42570.890599999999</v>
      </c>
      <c r="D56" s="282">
        <f t="shared" si="0"/>
        <v>7.3856673192795874E-3</v>
      </c>
    </row>
    <row r="57" spans="2:4" x14ac:dyDescent="0.25">
      <c r="B57" s="137">
        <v>43157</v>
      </c>
      <c r="C57" s="260">
        <v>42579.480499999998</v>
      </c>
      <c r="D57" s="282">
        <f t="shared" si="0"/>
        <v>2.0177872435667155E-4</v>
      </c>
    </row>
    <row r="58" spans="2:4" x14ac:dyDescent="0.25">
      <c r="B58" s="137">
        <v>43158</v>
      </c>
      <c r="C58" s="260">
        <v>42299.558599999997</v>
      </c>
      <c r="D58" s="282">
        <f t="shared" si="0"/>
        <v>-6.5741032232650154E-3</v>
      </c>
    </row>
    <row r="59" spans="2:4" x14ac:dyDescent="0.25">
      <c r="B59" s="137">
        <v>43159</v>
      </c>
      <c r="C59" s="260">
        <v>43330.539100000002</v>
      </c>
      <c r="D59" s="282">
        <f t="shared" si="0"/>
        <v>2.4373315800983342E-2</v>
      </c>
    </row>
    <row r="60" spans="2:4" x14ac:dyDescent="0.25">
      <c r="B60" s="137">
        <v>43160</v>
      </c>
      <c r="C60" s="260">
        <v>42843.378900000003</v>
      </c>
      <c r="D60" s="282">
        <f t="shared" si="0"/>
        <v>-1.124288342860702E-2</v>
      </c>
    </row>
    <row r="61" spans="2:4" x14ac:dyDescent="0.25">
      <c r="B61" s="137">
        <v>43161</v>
      </c>
      <c r="C61" s="260">
        <v>42876.230499999998</v>
      </c>
      <c r="D61" s="282">
        <f t="shared" si="0"/>
        <v>7.6678359278514741E-4</v>
      </c>
    </row>
    <row r="62" spans="2:4" x14ac:dyDescent="0.25">
      <c r="B62" s="137">
        <v>43164</v>
      </c>
      <c r="C62" s="260">
        <v>43513.929700000001</v>
      </c>
      <c r="D62" s="282">
        <f t="shared" si="0"/>
        <v>1.487302387741396E-2</v>
      </c>
    </row>
    <row r="63" spans="2:4" x14ac:dyDescent="0.25">
      <c r="B63" s="137">
        <v>43165</v>
      </c>
      <c r="C63" s="260">
        <v>43609.769500000002</v>
      </c>
      <c r="D63" s="282">
        <f t="shared" si="0"/>
        <v>2.2025084992496335E-3</v>
      </c>
    </row>
    <row r="64" spans="2:4" x14ac:dyDescent="0.25">
      <c r="B64" s="137">
        <v>43166</v>
      </c>
      <c r="C64" s="260">
        <v>42952.699200000003</v>
      </c>
      <c r="D64" s="282">
        <f t="shared" si="0"/>
        <v>-1.5067043635715649E-2</v>
      </c>
    </row>
    <row r="65" spans="2:4" x14ac:dyDescent="0.25">
      <c r="B65" s="137">
        <v>43167</v>
      </c>
      <c r="C65" s="260">
        <v>43092.628900000003</v>
      </c>
      <c r="D65" s="282">
        <f t="shared" si="0"/>
        <v>3.2577626693133244E-3</v>
      </c>
    </row>
    <row r="66" spans="2:4" x14ac:dyDescent="0.25">
      <c r="B66" s="137">
        <v>43168</v>
      </c>
      <c r="C66" s="260">
        <v>43167.871099999997</v>
      </c>
      <c r="D66" s="282">
        <f t="shared" si="0"/>
        <v>1.7460573170089422E-3</v>
      </c>
    </row>
    <row r="67" spans="2:4" x14ac:dyDescent="0.25">
      <c r="B67" s="137">
        <v>43171</v>
      </c>
      <c r="C67" s="260">
        <v>43056.511700000003</v>
      </c>
      <c r="D67" s="282">
        <f t="shared" si="0"/>
        <v>-2.5796824620335501E-3</v>
      </c>
    </row>
    <row r="68" spans="2:4" x14ac:dyDescent="0.25">
      <c r="B68" s="137">
        <v>43172</v>
      </c>
      <c r="C68" s="260">
        <v>43073.421900000001</v>
      </c>
      <c r="D68" s="282">
        <f t="shared" ref="D68:D131" si="1">C68/C67-1</f>
        <v>3.9274431049651781E-4</v>
      </c>
    </row>
    <row r="69" spans="2:4" x14ac:dyDescent="0.25">
      <c r="B69" s="137">
        <v>43173</v>
      </c>
      <c r="C69" s="260">
        <v>42839.488299999997</v>
      </c>
      <c r="D69" s="282">
        <f t="shared" si="1"/>
        <v>-5.431042849186829E-3</v>
      </c>
    </row>
    <row r="70" spans="2:4" x14ac:dyDescent="0.25">
      <c r="B70" s="137">
        <v>43174</v>
      </c>
      <c r="C70" s="260">
        <v>42185.378900000003</v>
      </c>
      <c r="D70" s="282">
        <f t="shared" si="1"/>
        <v>-1.5268842508559866E-2</v>
      </c>
    </row>
    <row r="71" spans="2:4" x14ac:dyDescent="0.25">
      <c r="B71" s="137">
        <v>43175</v>
      </c>
      <c r="C71" s="260">
        <v>41935.898399999998</v>
      </c>
      <c r="D71" s="282">
        <f t="shared" si="1"/>
        <v>-5.9139091909402586E-3</v>
      </c>
    </row>
    <row r="72" spans="2:4" x14ac:dyDescent="0.25">
      <c r="B72" s="137">
        <v>43178</v>
      </c>
      <c r="C72" s="260">
        <v>41845.921900000001</v>
      </c>
      <c r="D72" s="282">
        <f t="shared" si="1"/>
        <v>-2.1455722527217169E-3</v>
      </c>
    </row>
    <row r="73" spans="2:4" x14ac:dyDescent="0.25">
      <c r="B73" s="137">
        <v>43179</v>
      </c>
      <c r="C73" s="260">
        <v>41686.359400000001</v>
      </c>
      <c r="D73" s="282">
        <f t="shared" si="1"/>
        <v>-3.8130955838733271E-3</v>
      </c>
    </row>
    <row r="74" spans="2:4" x14ac:dyDescent="0.25">
      <c r="B74" s="137">
        <v>43180</v>
      </c>
      <c r="C74" s="260">
        <v>41496.25</v>
      </c>
      <c r="D74" s="282">
        <f t="shared" si="1"/>
        <v>-4.5604702050331403E-3</v>
      </c>
    </row>
    <row r="75" spans="2:4" x14ac:dyDescent="0.25">
      <c r="B75" s="137">
        <v>43181</v>
      </c>
      <c r="C75" s="260">
        <v>41633.789100000002</v>
      </c>
      <c r="D75" s="282">
        <f t="shared" si="1"/>
        <v>3.3144946832546207E-3</v>
      </c>
    </row>
    <row r="76" spans="2:4" x14ac:dyDescent="0.25">
      <c r="B76" s="137">
        <v>43182</v>
      </c>
      <c r="C76" s="260">
        <v>41472.101600000002</v>
      </c>
      <c r="D76" s="282">
        <f t="shared" si="1"/>
        <v>-3.8835643715167123E-3</v>
      </c>
    </row>
    <row r="77" spans="2:4" x14ac:dyDescent="0.25">
      <c r="B77" s="137">
        <v>43185</v>
      </c>
      <c r="C77" s="260">
        <v>41454.300799999997</v>
      </c>
      <c r="D77" s="282">
        <f t="shared" si="1"/>
        <v>-4.2922348550589184E-4</v>
      </c>
    </row>
    <row r="78" spans="2:4" x14ac:dyDescent="0.25">
      <c r="B78" s="137">
        <v>43186</v>
      </c>
      <c r="C78" s="260">
        <v>41243.238299999997</v>
      </c>
      <c r="D78" s="282">
        <f t="shared" si="1"/>
        <v>-5.09145000462774E-3</v>
      </c>
    </row>
    <row r="79" spans="2:4" x14ac:dyDescent="0.25">
      <c r="B79" s="137">
        <v>43187</v>
      </c>
      <c r="C79" s="260">
        <v>40802.078099999999</v>
      </c>
      <c r="D79" s="282">
        <f t="shared" si="1"/>
        <v>-1.0696546105110283E-2</v>
      </c>
    </row>
    <row r="80" spans="2:4" x14ac:dyDescent="0.25">
      <c r="B80" s="137">
        <v>43188</v>
      </c>
      <c r="C80" s="260">
        <v>41504.511700000003</v>
      </c>
      <c r="D80" s="282">
        <f t="shared" si="1"/>
        <v>1.7215632945911219E-2</v>
      </c>
    </row>
    <row r="81" spans="2:4" x14ac:dyDescent="0.25">
      <c r="B81" s="137">
        <v>43193</v>
      </c>
      <c r="C81" s="260">
        <v>40855.640599999999</v>
      </c>
      <c r="D81" s="282">
        <f t="shared" si="1"/>
        <v>-1.5633748559436778E-2</v>
      </c>
    </row>
    <row r="82" spans="2:4" x14ac:dyDescent="0.25">
      <c r="B82" s="137">
        <v>43194</v>
      </c>
      <c r="C82" s="260">
        <v>40749.859400000001</v>
      </c>
      <c r="D82" s="282">
        <f t="shared" si="1"/>
        <v>-2.5891455487299098E-3</v>
      </c>
    </row>
    <row r="83" spans="2:4" x14ac:dyDescent="0.25">
      <c r="B83" s="137">
        <v>43195</v>
      </c>
      <c r="C83" s="260">
        <v>40875.691400000003</v>
      </c>
      <c r="D83" s="282">
        <f t="shared" si="1"/>
        <v>3.0879124947362779E-3</v>
      </c>
    </row>
    <row r="84" spans="2:4" x14ac:dyDescent="0.25">
      <c r="B84" s="137">
        <v>43196</v>
      </c>
      <c r="C84" s="260">
        <v>40841.140599999999</v>
      </c>
      <c r="D84" s="282">
        <f t="shared" si="1"/>
        <v>-8.4526521305527957E-4</v>
      </c>
    </row>
    <row r="85" spans="2:4" x14ac:dyDescent="0.25">
      <c r="B85" s="137">
        <v>43199</v>
      </c>
      <c r="C85" s="260">
        <v>40429.179700000001</v>
      </c>
      <c r="D85" s="282">
        <f t="shared" si="1"/>
        <v>-1.0086909766667929E-2</v>
      </c>
    </row>
    <row r="86" spans="2:4" x14ac:dyDescent="0.25">
      <c r="B86" s="137">
        <v>43200</v>
      </c>
      <c r="C86" s="260">
        <v>40499.039100000002</v>
      </c>
      <c r="D86" s="282">
        <f t="shared" si="1"/>
        <v>1.7279450267946306E-3</v>
      </c>
    </row>
    <row r="87" spans="2:4" x14ac:dyDescent="0.25">
      <c r="B87" s="137">
        <v>43201</v>
      </c>
      <c r="C87" s="260">
        <v>40846.238299999997</v>
      </c>
      <c r="D87" s="282">
        <f t="shared" si="1"/>
        <v>8.5730231559986159E-3</v>
      </c>
    </row>
    <row r="88" spans="2:4" x14ac:dyDescent="0.25">
      <c r="B88" s="137">
        <v>43202</v>
      </c>
      <c r="C88" s="260">
        <v>40813.691400000003</v>
      </c>
      <c r="D88" s="282">
        <f t="shared" si="1"/>
        <v>-7.968151133269652E-4</v>
      </c>
    </row>
    <row r="89" spans="2:4" x14ac:dyDescent="0.25">
      <c r="B89" s="137">
        <v>43203</v>
      </c>
      <c r="C89" s="260">
        <v>40928.699200000003</v>
      </c>
      <c r="D89" s="282">
        <f t="shared" si="1"/>
        <v>2.8178730238548333E-3</v>
      </c>
    </row>
    <row r="90" spans="2:4" x14ac:dyDescent="0.25">
      <c r="B90" s="137">
        <v>43206</v>
      </c>
      <c r="C90" s="260">
        <v>40987.769500000002</v>
      </c>
      <c r="D90" s="282">
        <f t="shared" si="1"/>
        <v>1.443248897585292E-3</v>
      </c>
    </row>
    <row r="91" spans="2:4" x14ac:dyDescent="0.25">
      <c r="B91" s="137">
        <v>43207</v>
      </c>
      <c r="C91" s="260">
        <v>40788.679700000001</v>
      </c>
      <c r="D91" s="282">
        <f t="shared" si="1"/>
        <v>-4.8572977360966663E-3</v>
      </c>
    </row>
    <row r="92" spans="2:4" x14ac:dyDescent="0.25">
      <c r="B92" s="137">
        <v>43208</v>
      </c>
      <c r="C92" s="260">
        <v>40772.261700000003</v>
      </c>
      <c r="D92" s="282">
        <f t="shared" si="1"/>
        <v>-4.0251364154841873E-4</v>
      </c>
    </row>
    <row r="93" spans="2:4" x14ac:dyDescent="0.25">
      <c r="B93" s="137">
        <v>43209</v>
      </c>
      <c r="C93" s="260">
        <v>40874.089800000002</v>
      </c>
      <c r="D93" s="282">
        <f t="shared" si="1"/>
        <v>2.4974847053922389E-3</v>
      </c>
    </row>
    <row r="94" spans="2:4" x14ac:dyDescent="0.25">
      <c r="B94" s="137">
        <v>43210</v>
      </c>
      <c r="C94" s="260">
        <v>40814.890599999999</v>
      </c>
      <c r="D94" s="282">
        <f t="shared" si="1"/>
        <v>-1.4483307222171726E-3</v>
      </c>
    </row>
    <row r="95" spans="2:4" x14ac:dyDescent="0.25">
      <c r="B95" s="137">
        <v>43213</v>
      </c>
      <c r="C95" s="260">
        <v>40763.929700000001</v>
      </c>
      <c r="D95" s="282">
        <f t="shared" si="1"/>
        <v>-1.2485859756291573E-3</v>
      </c>
    </row>
    <row r="96" spans="2:4" x14ac:dyDescent="0.25">
      <c r="B96" s="137">
        <v>43214</v>
      </c>
      <c r="C96" s="260">
        <v>40802.781300000002</v>
      </c>
      <c r="D96" s="282">
        <f t="shared" si="1"/>
        <v>9.5308769998192489E-4</v>
      </c>
    </row>
    <row r="97" spans="2:4" x14ac:dyDescent="0.25">
      <c r="B97" s="137">
        <v>43215</v>
      </c>
      <c r="C97" s="260">
        <v>40755.730499999998</v>
      </c>
      <c r="D97" s="282">
        <f t="shared" si="1"/>
        <v>-1.1531272746841958E-3</v>
      </c>
    </row>
    <row r="98" spans="2:4" x14ac:dyDescent="0.25">
      <c r="B98" s="137">
        <v>43216</v>
      </c>
      <c r="C98" s="260">
        <v>40752.828099999999</v>
      </c>
      <c r="D98" s="282">
        <f t="shared" si="1"/>
        <v>-7.1214525280027807E-5</v>
      </c>
    </row>
    <row r="99" spans="2:4" x14ac:dyDescent="0.25">
      <c r="B99" s="137">
        <v>43217</v>
      </c>
      <c r="C99" s="260">
        <v>41245.359400000001</v>
      </c>
      <c r="D99" s="282">
        <f t="shared" si="1"/>
        <v>1.2085818898051048E-2</v>
      </c>
    </row>
    <row r="100" spans="2:4" x14ac:dyDescent="0.25">
      <c r="B100" s="137">
        <v>43220</v>
      </c>
      <c r="C100" s="260">
        <v>41268.558599999997</v>
      </c>
      <c r="D100" s="282">
        <f t="shared" si="1"/>
        <v>5.6246812580806882E-4</v>
      </c>
    </row>
    <row r="101" spans="2:4" x14ac:dyDescent="0.25">
      <c r="B101" s="137">
        <v>43222</v>
      </c>
      <c r="C101" s="260">
        <v>41306.019500000002</v>
      </c>
      <c r="D101" s="282">
        <f t="shared" si="1"/>
        <v>9.0773463553928124E-4</v>
      </c>
    </row>
    <row r="102" spans="2:4" x14ac:dyDescent="0.25">
      <c r="B102" s="137">
        <v>43223</v>
      </c>
      <c r="C102" s="260">
        <v>41107.808599999997</v>
      </c>
      <c r="D102" s="282">
        <f t="shared" si="1"/>
        <v>-4.7985960012439932E-3</v>
      </c>
    </row>
    <row r="103" spans="2:4" x14ac:dyDescent="0.25">
      <c r="B103" s="137">
        <v>43224</v>
      </c>
      <c r="C103" s="260">
        <v>41218.718800000002</v>
      </c>
      <c r="D103" s="282">
        <f t="shared" si="1"/>
        <v>2.6980324122654054E-3</v>
      </c>
    </row>
    <row r="104" spans="2:4" x14ac:dyDescent="0.25">
      <c r="B104" s="137">
        <v>43227</v>
      </c>
      <c r="C104" s="260">
        <v>41233.421900000001</v>
      </c>
      <c r="D104" s="282">
        <f t="shared" si="1"/>
        <v>3.5670929199271839E-4</v>
      </c>
    </row>
    <row r="105" spans="2:4" x14ac:dyDescent="0.25">
      <c r="B105" s="137">
        <v>43228</v>
      </c>
      <c r="C105" s="260">
        <v>41155.800799999997</v>
      </c>
      <c r="D105" s="282">
        <f t="shared" si="1"/>
        <v>-1.8824801926032864E-3</v>
      </c>
    </row>
    <row r="106" spans="2:4" x14ac:dyDescent="0.25">
      <c r="B106" s="137">
        <v>43229</v>
      </c>
      <c r="C106" s="260">
        <v>41080.121099999997</v>
      </c>
      <c r="D106" s="282">
        <f t="shared" si="1"/>
        <v>-1.8388586427408038E-3</v>
      </c>
    </row>
    <row r="107" spans="2:4" x14ac:dyDescent="0.25">
      <c r="B107" s="137">
        <v>43230</v>
      </c>
      <c r="C107" s="260">
        <v>40915.171900000001</v>
      </c>
      <c r="D107" s="282">
        <f t="shared" si="1"/>
        <v>-4.0153046189533859E-3</v>
      </c>
    </row>
    <row r="108" spans="2:4" x14ac:dyDescent="0.25">
      <c r="B108" s="137">
        <v>43231</v>
      </c>
      <c r="C108" s="260">
        <v>41022.308599999997</v>
      </c>
      <c r="D108" s="282">
        <f t="shared" si="1"/>
        <v>2.6185078792249072E-3</v>
      </c>
    </row>
    <row r="109" spans="2:4" x14ac:dyDescent="0.25">
      <c r="B109" s="137">
        <v>43234</v>
      </c>
      <c r="C109" s="260">
        <v>40677.609400000001</v>
      </c>
      <c r="D109" s="282">
        <f t="shared" si="1"/>
        <v>-8.4027255355393349E-3</v>
      </c>
    </row>
    <row r="110" spans="2:4" x14ac:dyDescent="0.25">
      <c r="B110" s="137">
        <v>43235</v>
      </c>
      <c r="C110" s="260">
        <v>40628.488299999997</v>
      </c>
      <c r="D110" s="282">
        <f t="shared" si="1"/>
        <v>-1.2075709640892995E-3</v>
      </c>
    </row>
    <row r="111" spans="2:4" x14ac:dyDescent="0.25">
      <c r="B111" s="137">
        <v>43236</v>
      </c>
      <c r="C111" s="260">
        <v>40992.968800000002</v>
      </c>
      <c r="D111" s="282">
        <f t="shared" si="1"/>
        <v>8.9710573848744701E-3</v>
      </c>
    </row>
    <row r="112" spans="2:4" x14ac:dyDescent="0.25">
      <c r="B112" s="137">
        <v>43237</v>
      </c>
      <c r="C112" s="260">
        <v>40676.261700000003</v>
      </c>
      <c r="D112" s="282">
        <f t="shared" si="1"/>
        <v>-7.7258883479549567E-3</v>
      </c>
    </row>
    <row r="113" spans="2:4" x14ac:dyDescent="0.25">
      <c r="B113" s="137">
        <v>43238</v>
      </c>
      <c r="C113" s="260">
        <v>40472.449200000003</v>
      </c>
      <c r="D113" s="282">
        <f t="shared" si="1"/>
        <v>-5.0106005685375266E-3</v>
      </c>
    </row>
    <row r="114" spans="2:4" x14ac:dyDescent="0.25">
      <c r="B114" s="137">
        <v>43241</v>
      </c>
      <c r="C114" s="260">
        <v>40425.070299999999</v>
      </c>
      <c r="D114" s="282">
        <f t="shared" si="1"/>
        <v>-1.1706457339873966E-3</v>
      </c>
    </row>
    <row r="115" spans="2:4" x14ac:dyDescent="0.25">
      <c r="B115" s="137">
        <v>43242</v>
      </c>
      <c r="C115" s="260">
        <v>40249.289100000002</v>
      </c>
      <c r="D115" s="282">
        <f t="shared" si="1"/>
        <v>-4.3483214424984151E-3</v>
      </c>
    </row>
    <row r="116" spans="2:4" x14ac:dyDescent="0.25">
      <c r="B116" s="137">
        <v>43243</v>
      </c>
      <c r="C116" s="260">
        <v>40150.550799999997</v>
      </c>
      <c r="D116" s="282">
        <f t="shared" si="1"/>
        <v>-2.453168793980165E-3</v>
      </c>
    </row>
    <row r="117" spans="2:4" x14ac:dyDescent="0.25">
      <c r="B117" s="137">
        <v>43244</v>
      </c>
      <c r="C117" s="260">
        <v>39723.851600000002</v>
      </c>
      <c r="D117" s="282">
        <f t="shared" si="1"/>
        <v>-1.0627480607314443E-2</v>
      </c>
    </row>
    <row r="118" spans="2:4" x14ac:dyDescent="0.25">
      <c r="B118" s="137">
        <v>43245</v>
      </c>
      <c r="C118" s="260">
        <v>39323.621099999997</v>
      </c>
      <c r="D118" s="282">
        <f t="shared" si="1"/>
        <v>-1.0075319584569309E-2</v>
      </c>
    </row>
    <row r="119" spans="2:4" x14ac:dyDescent="0.25">
      <c r="B119" s="137">
        <v>43248</v>
      </c>
      <c r="C119" s="260">
        <v>39040.441400000003</v>
      </c>
      <c r="D119" s="282">
        <f t="shared" si="1"/>
        <v>-7.2012620424722895E-3</v>
      </c>
    </row>
    <row r="120" spans="2:4" x14ac:dyDescent="0.25">
      <c r="B120" s="137">
        <v>43250</v>
      </c>
      <c r="C120" s="260">
        <v>38606.410199999998</v>
      </c>
      <c r="D120" s="282">
        <f t="shared" si="1"/>
        <v>-1.1117476760905798E-2</v>
      </c>
    </row>
    <row r="121" spans="2:4" x14ac:dyDescent="0.25">
      <c r="B121" s="137">
        <v>43251</v>
      </c>
      <c r="C121" s="260">
        <v>38104.539100000002</v>
      </c>
      <c r="D121" s="282">
        <f t="shared" si="1"/>
        <v>-1.299968314588329E-2</v>
      </c>
    </row>
    <row r="122" spans="2:4" x14ac:dyDescent="0.25">
      <c r="B122" s="137">
        <v>43252</v>
      </c>
      <c r="C122" s="260">
        <v>36816.289100000002</v>
      </c>
      <c r="D122" s="282">
        <f t="shared" si="1"/>
        <v>-3.3808308155077516E-2</v>
      </c>
    </row>
    <row r="123" spans="2:4" x14ac:dyDescent="0.25">
      <c r="B123" s="137">
        <v>43255</v>
      </c>
      <c r="C123" s="260">
        <v>36950.980499999998</v>
      </c>
      <c r="D123" s="282">
        <f t="shared" si="1"/>
        <v>3.6584730099806784E-3</v>
      </c>
    </row>
    <row r="124" spans="2:4" x14ac:dyDescent="0.25">
      <c r="B124" s="137">
        <v>43256</v>
      </c>
      <c r="C124" s="260">
        <v>37854.921900000001</v>
      </c>
      <c r="D124" s="282">
        <f t="shared" si="1"/>
        <v>2.4463258830168311E-2</v>
      </c>
    </row>
    <row r="125" spans="2:4" x14ac:dyDescent="0.25">
      <c r="B125" s="137">
        <v>43257</v>
      </c>
      <c r="C125" s="260">
        <v>38435.289100000002</v>
      </c>
      <c r="D125" s="282">
        <f t="shared" si="1"/>
        <v>1.5331353780972945E-2</v>
      </c>
    </row>
    <row r="126" spans="2:4" x14ac:dyDescent="0.25">
      <c r="B126" s="137">
        <v>43258</v>
      </c>
      <c r="C126" s="260">
        <v>39042.109400000001</v>
      </c>
      <c r="D126" s="282">
        <f t="shared" si="1"/>
        <v>1.5788102918159019E-2</v>
      </c>
    </row>
    <row r="127" spans="2:4" x14ac:dyDescent="0.25">
      <c r="B127" s="137">
        <v>43259</v>
      </c>
      <c r="C127" s="260">
        <v>38669.230499999998</v>
      </c>
      <c r="D127" s="282">
        <f t="shared" si="1"/>
        <v>-9.5506852916098506E-3</v>
      </c>
    </row>
    <row r="128" spans="2:4" x14ac:dyDescent="0.25">
      <c r="B128" s="137">
        <v>43262</v>
      </c>
      <c r="C128" s="260">
        <v>38845.308599999997</v>
      </c>
      <c r="D128" s="282">
        <f t="shared" si="1"/>
        <v>4.5534420448318791E-3</v>
      </c>
    </row>
    <row r="129" spans="2:4" x14ac:dyDescent="0.25">
      <c r="B129" s="137">
        <v>43263</v>
      </c>
      <c r="C129" s="260">
        <v>39167.390599999999</v>
      </c>
      <c r="D129" s="282">
        <f t="shared" si="1"/>
        <v>8.2914002129976794E-3</v>
      </c>
    </row>
    <row r="130" spans="2:4" x14ac:dyDescent="0.25">
      <c r="B130" s="137">
        <v>43264</v>
      </c>
      <c r="C130" s="260">
        <v>39031.718800000002</v>
      </c>
      <c r="D130" s="282">
        <f t="shared" si="1"/>
        <v>-3.4638968264584236E-3</v>
      </c>
    </row>
    <row r="131" spans="2:4" x14ac:dyDescent="0.25">
      <c r="B131" s="137">
        <v>43265</v>
      </c>
      <c r="C131" s="260">
        <v>38928.468800000002</v>
      </c>
      <c r="D131" s="282">
        <f t="shared" si="1"/>
        <v>-2.6452844807849374E-3</v>
      </c>
    </row>
    <row r="132" spans="2:4" x14ac:dyDescent="0.25">
      <c r="B132" s="137">
        <v>43270</v>
      </c>
      <c r="C132" s="260">
        <v>38669.429700000001</v>
      </c>
      <c r="D132" s="282">
        <f t="shared" ref="D132:D195" si="2">C132/C131-1</f>
        <v>-6.6542329555998592E-3</v>
      </c>
    </row>
    <row r="133" spans="2:4" x14ac:dyDescent="0.25">
      <c r="B133" s="137">
        <v>43271</v>
      </c>
      <c r="C133" s="260">
        <v>38605.070299999999</v>
      </c>
      <c r="D133" s="282">
        <f t="shared" si="2"/>
        <v>-1.6643483107794399E-3</v>
      </c>
    </row>
    <row r="134" spans="2:4" x14ac:dyDescent="0.25">
      <c r="B134" s="137">
        <v>43272</v>
      </c>
      <c r="C134" s="260">
        <v>38152.601600000002</v>
      </c>
      <c r="D134" s="282">
        <f t="shared" si="2"/>
        <v>-1.1720447508160592E-2</v>
      </c>
    </row>
    <row r="135" spans="2:4" x14ac:dyDescent="0.25">
      <c r="B135" s="137">
        <v>43273</v>
      </c>
      <c r="C135" s="260">
        <v>37862.531300000002</v>
      </c>
      <c r="D135" s="282">
        <f t="shared" si="2"/>
        <v>-7.6028969935303392E-3</v>
      </c>
    </row>
    <row r="136" spans="2:4" x14ac:dyDescent="0.25">
      <c r="B136" s="137">
        <v>43276</v>
      </c>
      <c r="C136" s="260">
        <v>37992.121099999997</v>
      </c>
      <c r="D136" s="282">
        <f t="shared" si="2"/>
        <v>3.4226396268437487E-3</v>
      </c>
    </row>
    <row r="137" spans="2:4" x14ac:dyDescent="0.25">
      <c r="B137" s="137">
        <v>43277</v>
      </c>
      <c r="C137" s="260">
        <v>37988.539100000002</v>
      </c>
      <c r="D137" s="282">
        <f t="shared" si="2"/>
        <v>-9.4282706421311424E-5</v>
      </c>
    </row>
    <row r="138" spans="2:4" x14ac:dyDescent="0.25">
      <c r="B138" s="137">
        <v>43278</v>
      </c>
      <c r="C138" s="260">
        <v>37963.929700000001</v>
      </c>
      <c r="D138" s="282">
        <f t="shared" si="2"/>
        <v>-6.4781117102763464E-4</v>
      </c>
    </row>
    <row r="139" spans="2:4" x14ac:dyDescent="0.25">
      <c r="B139" s="137">
        <v>43279</v>
      </c>
      <c r="C139" s="260">
        <v>37733.441400000003</v>
      </c>
      <c r="D139" s="282">
        <f t="shared" si="2"/>
        <v>-6.0712445160806539E-3</v>
      </c>
    </row>
    <row r="140" spans="2:4" x14ac:dyDescent="0.25">
      <c r="B140" s="137">
        <v>43280</v>
      </c>
      <c r="C140" s="260">
        <v>38278.550799999997</v>
      </c>
      <c r="D140" s="282">
        <f t="shared" si="2"/>
        <v>1.444632081716235E-2</v>
      </c>
    </row>
    <row r="141" spans="2:4" x14ac:dyDescent="0.25">
      <c r="B141" s="137">
        <v>43283</v>
      </c>
      <c r="C141" s="260">
        <v>37946.921900000001</v>
      </c>
      <c r="D141" s="282">
        <f t="shared" si="2"/>
        <v>-8.6635698862453925E-3</v>
      </c>
    </row>
    <row r="142" spans="2:4" x14ac:dyDescent="0.25">
      <c r="B142" s="137">
        <v>43284</v>
      </c>
      <c r="C142" s="260">
        <v>37606.230499999998</v>
      </c>
      <c r="D142" s="282">
        <f t="shared" si="2"/>
        <v>-8.9781037022663712E-3</v>
      </c>
    </row>
    <row r="143" spans="2:4" x14ac:dyDescent="0.25">
      <c r="B143" s="137">
        <v>43285</v>
      </c>
      <c r="C143" s="260">
        <v>37499.070299999999</v>
      </c>
      <c r="D143" s="282">
        <f t="shared" si="2"/>
        <v>-2.8495331378666222E-3</v>
      </c>
    </row>
    <row r="144" spans="2:4" x14ac:dyDescent="0.25">
      <c r="B144" s="137">
        <v>43286</v>
      </c>
      <c r="C144" s="260">
        <v>37743.218800000002</v>
      </c>
      <c r="D144" s="282">
        <f t="shared" si="2"/>
        <v>6.5107880821249076E-3</v>
      </c>
    </row>
    <row r="145" spans="2:4" x14ac:dyDescent="0.25">
      <c r="B145" s="137">
        <v>43287</v>
      </c>
      <c r="C145" s="260">
        <v>37625.589800000002</v>
      </c>
      <c r="D145" s="282">
        <f t="shared" si="2"/>
        <v>-3.1165598414727436E-3</v>
      </c>
    </row>
    <row r="146" spans="2:4" x14ac:dyDescent="0.25">
      <c r="B146" s="137">
        <v>43290</v>
      </c>
      <c r="C146" s="260">
        <v>37651.890599999999</v>
      </c>
      <c r="D146" s="282">
        <f t="shared" si="2"/>
        <v>6.9901362715651949E-4</v>
      </c>
    </row>
    <row r="147" spans="2:4" x14ac:dyDescent="0.25">
      <c r="B147" s="137">
        <v>43291</v>
      </c>
      <c r="C147" s="260">
        <v>37422.839800000002</v>
      </c>
      <c r="D147" s="282">
        <f t="shared" si="2"/>
        <v>-6.0833811091546286E-3</v>
      </c>
    </row>
    <row r="148" spans="2:4" x14ac:dyDescent="0.25">
      <c r="B148" s="137">
        <v>43292</v>
      </c>
      <c r="C148" s="260">
        <v>37253.25</v>
      </c>
      <c r="D148" s="282">
        <f t="shared" si="2"/>
        <v>-4.5317191561715653E-3</v>
      </c>
    </row>
    <row r="149" spans="2:4" x14ac:dyDescent="0.25">
      <c r="B149" s="137">
        <v>43293</v>
      </c>
      <c r="C149" s="260">
        <v>37226.441400000003</v>
      </c>
      <c r="D149" s="282">
        <f t="shared" si="2"/>
        <v>-7.1963117311901748E-4</v>
      </c>
    </row>
    <row r="150" spans="2:4" x14ac:dyDescent="0.25">
      <c r="B150" s="137">
        <v>43294</v>
      </c>
      <c r="C150" s="260">
        <v>37392.769500000002</v>
      </c>
      <c r="D150" s="282">
        <f t="shared" si="2"/>
        <v>4.4680096658391566E-3</v>
      </c>
    </row>
    <row r="151" spans="2:4" x14ac:dyDescent="0.25">
      <c r="B151" s="137">
        <v>43297</v>
      </c>
      <c r="C151" s="260">
        <v>37266.859400000001</v>
      </c>
      <c r="D151" s="282">
        <f t="shared" si="2"/>
        <v>-3.3672311969297208E-3</v>
      </c>
    </row>
    <row r="152" spans="2:4" x14ac:dyDescent="0.25">
      <c r="B152" s="137">
        <v>43298</v>
      </c>
      <c r="C152" s="260">
        <v>36963.699200000003</v>
      </c>
      <c r="D152" s="282">
        <f t="shared" si="2"/>
        <v>-8.1348470163814524E-3</v>
      </c>
    </row>
    <row r="153" spans="2:4" x14ac:dyDescent="0.25">
      <c r="B153" s="137">
        <v>43299</v>
      </c>
      <c r="C153" s="260">
        <v>36748.179700000001</v>
      </c>
      <c r="D153" s="282">
        <f t="shared" si="2"/>
        <v>-5.8305717410448432E-3</v>
      </c>
    </row>
    <row r="154" spans="2:4" x14ac:dyDescent="0.25">
      <c r="B154" s="137">
        <v>43300</v>
      </c>
      <c r="C154" s="260">
        <v>36470.050799999997</v>
      </c>
      <c r="D154" s="282">
        <f t="shared" si="2"/>
        <v>-7.5685082164764772E-3</v>
      </c>
    </row>
    <row r="155" spans="2:4" x14ac:dyDescent="0.25">
      <c r="B155" s="137">
        <v>43301</v>
      </c>
      <c r="C155" s="260">
        <v>36603.441400000003</v>
      </c>
      <c r="D155" s="282">
        <f t="shared" si="2"/>
        <v>3.6575380915018219E-3</v>
      </c>
    </row>
    <row r="156" spans="2:4" x14ac:dyDescent="0.25">
      <c r="B156" s="137">
        <v>43304</v>
      </c>
      <c r="C156" s="260">
        <v>36711.960899999998</v>
      </c>
      <c r="D156" s="282">
        <f t="shared" si="2"/>
        <v>2.9647348951182817E-3</v>
      </c>
    </row>
    <row r="157" spans="2:4" x14ac:dyDescent="0.25">
      <c r="B157" s="137">
        <v>43305</v>
      </c>
      <c r="C157" s="260">
        <v>36455.238299999997</v>
      </c>
      <c r="D157" s="282">
        <f t="shared" si="2"/>
        <v>-6.9928871601081521E-3</v>
      </c>
    </row>
    <row r="158" spans="2:4" x14ac:dyDescent="0.25">
      <c r="B158" s="137">
        <v>43306</v>
      </c>
      <c r="C158" s="260">
        <v>36346.800799999997</v>
      </c>
      <c r="D158" s="282">
        <f t="shared" si="2"/>
        <v>-2.9745382298049794E-3</v>
      </c>
    </row>
    <row r="159" spans="2:4" x14ac:dyDescent="0.25">
      <c r="B159" s="137">
        <v>43307</v>
      </c>
      <c r="C159" s="260">
        <v>36427.218800000002</v>
      </c>
      <c r="D159" s="282">
        <f t="shared" si="2"/>
        <v>2.2125193477826599E-3</v>
      </c>
    </row>
    <row r="160" spans="2:4" x14ac:dyDescent="0.25">
      <c r="B160" s="137">
        <v>43308</v>
      </c>
      <c r="C160" s="260">
        <v>36636.968800000002</v>
      </c>
      <c r="D160" s="282">
        <f t="shared" si="2"/>
        <v>5.7580569395541126E-3</v>
      </c>
    </row>
    <row r="161" spans="2:4" x14ac:dyDescent="0.25">
      <c r="B161" s="137">
        <v>43311</v>
      </c>
      <c r="C161" s="260">
        <v>36946.179700000001</v>
      </c>
      <c r="D161" s="282">
        <f t="shared" si="2"/>
        <v>8.4398603412845219E-3</v>
      </c>
    </row>
    <row r="162" spans="2:4" x14ac:dyDescent="0.25">
      <c r="B162" s="137">
        <v>43312</v>
      </c>
      <c r="C162" s="260">
        <v>37017.781300000002</v>
      </c>
      <c r="D162" s="282">
        <f t="shared" si="2"/>
        <v>1.9379973946265228E-3</v>
      </c>
    </row>
    <row r="163" spans="2:4" x14ac:dyDescent="0.25">
      <c r="B163" s="137">
        <v>43313</v>
      </c>
      <c r="C163" s="260">
        <v>36612.828099999999</v>
      </c>
      <c r="D163" s="282">
        <f t="shared" si="2"/>
        <v>-1.0939423860068076E-2</v>
      </c>
    </row>
    <row r="164" spans="2:4" x14ac:dyDescent="0.25">
      <c r="B164" s="137">
        <v>43314</v>
      </c>
      <c r="C164" s="260">
        <v>36688.910199999998</v>
      </c>
      <c r="D164" s="282">
        <f t="shared" si="2"/>
        <v>2.0780175678369872E-3</v>
      </c>
    </row>
    <row r="165" spans="2:4" x14ac:dyDescent="0.25">
      <c r="B165" s="137">
        <v>43315</v>
      </c>
      <c r="C165" s="260">
        <v>36499.671900000001</v>
      </c>
      <c r="D165" s="282">
        <f t="shared" si="2"/>
        <v>-5.1579155381943353E-3</v>
      </c>
    </row>
    <row r="166" spans="2:4" x14ac:dyDescent="0.25">
      <c r="B166" s="137">
        <v>43318</v>
      </c>
      <c r="C166" s="260">
        <v>36479.421900000001</v>
      </c>
      <c r="D166" s="282">
        <f t="shared" si="2"/>
        <v>-5.5479950766357256E-4</v>
      </c>
    </row>
    <row r="167" spans="2:4" x14ac:dyDescent="0.25">
      <c r="B167" s="137">
        <v>43319</v>
      </c>
      <c r="C167" s="260">
        <v>36333.800799999997</v>
      </c>
      <c r="D167" s="282">
        <f t="shared" si="2"/>
        <v>-3.991869728615538E-3</v>
      </c>
    </row>
    <row r="168" spans="2:4" x14ac:dyDescent="0.25">
      <c r="B168" s="137">
        <v>43320</v>
      </c>
      <c r="C168" s="260">
        <v>36299.820299999999</v>
      </c>
      <c r="D168" s="282">
        <f t="shared" si="2"/>
        <v>-9.3523108653137399E-4</v>
      </c>
    </row>
    <row r="169" spans="2:4" x14ac:dyDescent="0.25">
      <c r="B169" s="137">
        <v>43321</v>
      </c>
      <c r="C169" s="260">
        <v>36232.660199999998</v>
      </c>
      <c r="D169" s="282">
        <f t="shared" si="2"/>
        <v>-1.8501496548730678E-3</v>
      </c>
    </row>
    <row r="170" spans="2:4" x14ac:dyDescent="0.25">
      <c r="B170" s="137">
        <v>43322</v>
      </c>
      <c r="C170" s="260">
        <v>35446.468800000002</v>
      </c>
      <c r="D170" s="282">
        <f t="shared" si="2"/>
        <v>-2.16984178269084E-2</v>
      </c>
    </row>
    <row r="171" spans="2:4" x14ac:dyDescent="0.25">
      <c r="B171" s="137">
        <v>43325</v>
      </c>
      <c r="C171" s="260">
        <v>35399.281300000002</v>
      </c>
      <c r="D171" s="282">
        <f t="shared" si="2"/>
        <v>-1.3312327460951456E-3</v>
      </c>
    </row>
    <row r="172" spans="2:4" x14ac:dyDescent="0.25">
      <c r="B172" s="137">
        <v>43326</v>
      </c>
      <c r="C172" s="260">
        <v>35288.230499999998</v>
      </c>
      <c r="D172" s="282">
        <f t="shared" si="2"/>
        <v>-3.1370919386435325E-3</v>
      </c>
    </row>
    <row r="173" spans="2:4" x14ac:dyDescent="0.25">
      <c r="B173" s="137">
        <v>43327</v>
      </c>
      <c r="C173" s="260">
        <v>35074.820299999999</v>
      </c>
      <c r="D173" s="282">
        <f t="shared" si="2"/>
        <v>-6.0476310933187394E-3</v>
      </c>
    </row>
    <row r="174" spans="2:4" x14ac:dyDescent="0.25">
      <c r="B174" s="137">
        <v>43328</v>
      </c>
      <c r="C174" s="260">
        <v>34617.121099999997</v>
      </c>
      <c r="D174" s="282">
        <f t="shared" si="2"/>
        <v>-1.3049224374786061E-2</v>
      </c>
    </row>
    <row r="175" spans="2:4" x14ac:dyDescent="0.25">
      <c r="B175" s="137">
        <v>43329</v>
      </c>
      <c r="C175" s="260">
        <v>35266.289100000002</v>
      </c>
      <c r="D175" s="282">
        <f t="shared" si="2"/>
        <v>1.8752801485852233E-2</v>
      </c>
    </row>
    <row r="176" spans="2:4" x14ac:dyDescent="0.25">
      <c r="B176" s="137">
        <v>43332</v>
      </c>
      <c r="C176" s="260">
        <v>35341.898399999998</v>
      </c>
      <c r="D176" s="282">
        <f t="shared" si="2"/>
        <v>2.1439539551666442E-3</v>
      </c>
    </row>
    <row r="177" spans="2:4" x14ac:dyDescent="0.25">
      <c r="B177" s="137">
        <v>43335</v>
      </c>
      <c r="C177" s="260">
        <v>35206.160199999998</v>
      </c>
      <c r="D177" s="282">
        <f t="shared" si="2"/>
        <v>-3.8407161512297172E-3</v>
      </c>
    </row>
    <row r="178" spans="2:4" x14ac:dyDescent="0.25">
      <c r="B178" s="137">
        <v>43336</v>
      </c>
      <c r="C178" s="260">
        <v>35426.210899999998</v>
      </c>
      <c r="D178" s="282">
        <f t="shared" si="2"/>
        <v>6.2503464947591958E-3</v>
      </c>
    </row>
    <row r="179" spans="2:4" x14ac:dyDescent="0.25">
      <c r="B179" s="137">
        <v>43339</v>
      </c>
      <c r="C179" s="260">
        <v>35311.359400000001</v>
      </c>
      <c r="D179" s="282">
        <f t="shared" si="2"/>
        <v>-3.2419922165595194E-3</v>
      </c>
    </row>
    <row r="180" spans="2:4" x14ac:dyDescent="0.25">
      <c r="B180" s="137">
        <v>43340</v>
      </c>
      <c r="C180" s="260">
        <v>35516.210899999998</v>
      </c>
      <c r="D180" s="282">
        <f t="shared" si="2"/>
        <v>5.8012918075307507E-3</v>
      </c>
    </row>
    <row r="181" spans="2:4" x14ac:dyDescent="0.25">
      <c r="B181" s="137">
        <v>43341</v>
      </c>
      <c r="C181" s="260">
        <v>35358.941400000003</v>
      </c>
      <c r="D181" s="282">
        <f t="shared" si="2"/>
        <v>-4.4281046883859476E-3</v>
      </c>
    </row>
    <row r="182" spans="2:4" x14ac:dyDescent="0.25">
      <c r="B182" s="137">
        <v>43342</v>
      </c>
      <c r="C182" s="260">
        <v>35086.671900000001</v>
      </c>
      <c r="D182" s="282">
        <f t="shared" si="2"/>
        <v>-7.7001598243550129E-3</v>
      </c>
    </row>
    <row r="183" spans="2:4" x14ac:dyDescent="0.25">
      <c r="B183" s="137">
        <v>43343</v>
      </c>
      <c r="C183" s="260">
        <v>34848.449200000003</v>
      </c>
      <c r="D183" s="282">
        <f t="shared" si="2"/>
        <v>-6.7895496238273845E-3</v>
      </c>
    </row>
    <row r="184" spans="2:4" x14ac:dyDescent="0.25">
      <c r="B184" s="137">
        <v>43346</v>
      </c>
      <c r="C184" s="260">
        <v>34837.671900000001</v>
      </c>
      <c r="D184" s="282">
        <f t="shared" si="2"/>
        <v>-3.0926196853553467E-4</v>
      </c>
    </row>
    <row r="185" spans="2:4" x14ac:dyDescent="0.25">
      <c r="B185" s="137">
        <v>43347</v>
      </c>
      <c r="C185" s="260">
        <v>34933.679700000001</v>
      </c>
      <c r="D185" s="282">
        <f t="shared" si="2"/>
        <v>2.7558615362008876E-3</v>
      </c>
    </row>
    <row r="186" spans="2:4" x14ac:dyDescent="0.25">
      <c r="B186" s="137">
        <v>43348</v>
      </c>
      <c r="C186" s="260">
        <v>34414.371099999997</v>
      </c>
      <c r="D186" s="282">
        <f t="shared" si="2"/>
        <v>-1.486555680534285E-2</v>
      </c>
    </row>
    <row r="187" spans="2:4" x14ac:dyDescent="0.25">
      <c r="B187" s="137">
        <v>43349</v>
      </c>
      <c r="C187" s="260">
        <v>34110.218800000002</v>
      </c>
      <c r="D187" s="282">
        <f t="shared" si="2"/>
        <v>-8.8379444481551106E-3</v>
      </c>
    </row>
    <row r="188" spans="2:4" x14ac:dyDescent="0.25">
      <c r="B188" s="137">
        <v>43350</v>
      </c>
      <c r="C188" s="260">
        <v>34037.910199999998</v>
      </c>
      <c r="D188" s="282">
        <f t="shared" si="2"/>
        <v>-2.1198515443121568E-3</v>
      </c>
    </row>
    <row r="189" spans="2:4" x14ac:dyDescent="0.25">
      <c r="B189" s="137">
        <v>43353</v>
      </c>
      <c r="C189" s="260">
        <v>33611.691400000003</v>
      </c>
      <c r="D189" s="282">
        <f t="shared" si="2"/>
        <v>-1.2521885083297324E-2</v>
      </c>
    </row>
    <row r="190" spans="2:4" x14ac:dyDescent="0.25">
      <c r="B190" s="137">
        <v>43354</v>
      </c>
      <c r="C190" s="260">
        <v>33449.171900000001</v>
      </c>
      <c r="D190" s="282">
        <f t="shared" si="2"/>
        <v>-4.83520743023369E-3</v>
      </c>
    </row>
    <row r="191" spans="2:4" x14ac:dyDescent="0.25">
      <c r="B191" s="137">
        <v>43355</v>
      </c>
      <c r="C191" s="260">
        <v>32292.789100000002</v>
      </c>
      <c r="D191" s="282">
        <f t="shared" si="2"/>
        <v>-3.457134315483601E-2</v>
      </c>
    </row>
    <row r="192" spans="2:4" x14ac:dyDescent="0.25">
      <c r="B192" s="137">
        <v>43356</v>
      </c>
      <c r="C192" s="260">
        <v>32022.230500000001</v>
      </c>
      <c r="D192" s="282">
        <f t="shared" si="2"/>
        <v>-8.3782976800849118E-3</v>
      </c>
    </row>
    <row r="193" spans="2:4" x14ac:dyDescent="0.25">
      <c r="B193" s="137">
        <v>43357</v>
      </c>
      <c r="C193" s="260">
        <v>32327.589800000002</v>
      </c>
      <c r="D193" s="282">
        <f t="shared" si="2"/>
        <v>9.5358535377478848E-3</v>
      </c>
    </row>
    <row r="194" spans="2:4" x14ac:dyDescent="0.25">
      <c r="B194" s="137">
        <v>43360</v>
      </c>
      <c r="C194" s="260">
        <v>32201.980500000001</v>
      </c>
      <c r="D194" s="282">
        <f t="shared" si="2"/>
        <v>-3.8855139148047391E-3</v>
      </c>
    </row>
    <row r="195" spans="2:4" x14ac:dyDescent="0.25">
      <c r="B195" s="137">
        <v>43361</v>
      </c>
      <c r="C195" s="260">
        <v>32381</v>
      </c>
      <c r="D195" s="282">
        <f t="shared" si="2"/>
        <v>5.5592698716153688E-3</v>
      </c>
    </row>
    <row r="196" spans="2:4" x14ac:dyDescent="0.25">
      <c r="B196" s="137">
        <v>43362</v>
      </c>
      <c r="C196" s="260">
        <v>32375.1191</v>
      </c>
      <c r="D196" s="282">
        <f t="shared" ref="D196:D259" si="3">C196/C195-1</f>
        <v>-1.8161576232977872E-4</v>
      </c>
    </row>
    <row r="197" spans="2:4" x14ac:dyDescent="0.25">
      <c r="B197" s="137">
        <v>43363</v>
      </c>
      <c r="C197" s="260">
        <v>32480.890599999999</v>
      </c>
      <c r="D197" s="282">
        <f t="shared" si="3"/>
        <v>3.2670613403240623E-3</v>
      </c>
    </row>
    <row r="198" spans="2:4" x14ac:dyDescent="0.25">
      <c r="B198" s="137">
        <v>43364</v>
      </c>
      <c r="C198" s="260">
        <v>32540.169900000001</v>
      </c>
      <c r="D198" s="282">
        <f t="shared" si="3"/>
        <v>1.8250515581614835E-3</v>
      </c>
    </row>
    <row r="199" spans="2:4" x14ac:dyDescent="0.25">
      <c r="B199" s="137">
        <v>43367</v>
      </c>
      <c r="C199" s="260">
        <v>32451.269499999999</v>
      </c>
      <c r="D199" s="282">
        <f t="shared" si="3"/>
        <v>-2.7320201545721901E-3</v>
      </c>
    </row>
    <row r="200" spans="2:4" x14ac:dyDescent="0.25">
      <c r="B200" s="137">
        <v>43368</v>
      </c>
      <c r="C200" s="260">
        <v>33114.441400000003</v>
      </c>
      <c r="D200" s="282">
        <f t="shared" si="3"/>
        <v>2.04359308655091E-2</v>
      </c>
    </row>
    <row r="201" spans="2:4" x14ac:dyDescent="0.25">
      <c r="B201" s="137">
        <v>43369</v>
      </c>
      <c r="C201" s="260">
        <v>32963.269500000002</v>
      </c>
      <c r="D201" s="282">
        <f t="shared" si="3"/>
        <v>-4.5651351376865268E-3</v>
      </c>
    </row>
    <row r="202" spans="2:4" x14ac:dyDescent="0.25">
      <c r="B202" s="137">
        <v>43370</v>
      </c>
      <c r="C202" s="260">
        <v>32763.349600000001</v>
      </c>
      <c r="D202" s="282">
        <f t="shared" si="3"/>
        <v>-6.0649293299015472E-3</v>
      </c>
    </row>
    <row r="203" spans="2:4" x14ac:dyDescent="0.25">
      <c r="B203" s="137">
        <v>43371</v>
      </c>
      <c r="C203" s="260">
        <v>32766.3691</v>
      </c>
      <c r="D203" s="282">
        <f t="shared" si="3"/>
        <v>9.2160906526972397E-5</v>
      </c>
    </row>
    <row r="204" spans="2:4" x14ac:dyDescent="0.25">
      <c r="B204" s="137">
        <v>43375</v>
      </c>
      <c r="C204" s="260">
        <v>32711.650399999999</v>
      </c>
      <c r="D204" s="282">
        <f t="shared" si="3"/>
        <v>-1.6699653181896368E-3</v>
      </c>
    </row>
    <row r="205" spans="2:4" x14ac:dyDescent="0.25">
      <c r="B205" s="137">
        <v>43376</v>
      </c>
      <c r="C205" s="260">
        <v>32454.029299999998</v>
      </c>
      <c r="D205" s="282">
        <f t="shared" si="3"/>
        <v>-7.8755152017643271E-3</v>
      </c>
    </row>
    <row r="206" spans="2:4" x14ac:dyDescent="0.25">
      <c r="B206" s="137">
        <v>43377</v>
      </c>
      <c r="C206" s="260">
        <v>32423.570299999999</v>
      </c>
      <c r="D206" s="282">
        <f t="shared" si="3"/>
        <v>-9.3852753131018485E-4</v>
      </c>
    </row>
    <row r="207" spans="2:4" x14ac:dyDescent="0.25">
      <c r="B207" s="137">
        <v>43378</v>
      </c>
      <c r="C207" s="260">
        <v>32383.150399999999</v>
      </c>
      <c r="D207" s="282">
        <f t="shared" si="3"/>
        <v>-1.246620888014971E-3</v>
      </c>
    </row>
    <row r="208" spans="2:4" x14ac:dyDescent="0.25">
      <c r="B208" s="137">
        <v>43381</v>
      </c>
      <c r="C208" s="260">
        <v>32444.960899999998</v>
      </c>
      <c r="D208" s="282">
        <f t="shared" si="3"/>
        <v>1.9087241122779375E-3</v>
      </c>
    </row>
    <row r="209" spans="2:4" x14ac:dyDescent="0.25">
      <c r="B209" s="137">
        <v>43382</v>
      </c>
      <c r="C209" s="260">
        <v>32417.699199999999</v>
      </c>
      <c r="D209" s="282">
        <f t="shared" si="3"/>
        <v>-8.40244501573717E-4</v>
      </c>
    </row>
    <row r="210" spans="2:4" x14ac:dyDescent="0.25">
      <c r="B210" s="137">
        <v>43383</v>
      </c>
      <c r="C210" s="260">
        <v>32382.580099999999</v>
      </c>
      <c r="D210" s="282">
        <f t="shared" si="3"/>
        <v>-1.0833310465167001E-3</v>
      </c>
    </row>
    <row r="211" spans="2:4" x14ac:dyDescent="0.25">
      <c r="B211" s="137">
        <v>43384</v>
      </c>
      <c r="C211" s="260">
        <v>32417.820299999999</v>
      </c>
      <c r="D211" s="282">
        <f t="shared" si="3"/>
        <v>1.0882455904124289E-3</v>
      </c>
    </row>
    <row r="212" spans="2:4" x14ac:dyDescent="0.25">
      <c r="B212" s="137">
        <v>43385</v>
      </c>
      <c r="C212" s="260">
        <v>32456.980500000001</v>
      </c>
      <c r="D212" s="282">
        <f t="shared" si="3"/>
        <v>1.2079837459029186E-3</v>
      </c>
    </row>
    <row r="213" spans="2:4" x14ac:dyDescent="0.25">
      <c r="B213" s="137">
        <v>43388</v>
      </c>
      <c r="C213" s="260">
        <v>32413.480500000001</v>
      </c>
      <c r="D213" s="282">
        <f t="shared" si="3"/>
        <v>-1.3402355773667329E-3</v>
      </c>
    </row>
    <row r="214" spans="2:4" x14ac:dyDescent="0.25">
      <c r="B214" s="137">
        <v>43389</v>
      </c>
      <c r="C214" s="260">
        <v>32722.179700000001</v>
      </c>
      <c r="D214" s="282">
        <f t="shared" si="3"/>
        <v>9.5237905722589389E-3</v>
      </c>
    </row>
    <row r="215" spans="2:4" x14ac:dyDescent="0.25">
      <c r="B215" s="137">
        <v>43390</v>
      </c>
      <c r="C215" s="260">
        <v>32437.349600000001</v>
      </c>
      <c r="D215" s="282">
        <f t="shared" si="3"/>
        <v>-8.704496540614004E-3</v>
      </c>
    </row>
    <row r="216" spans="2:4" x14ac:dyDescent="0.25">
      <c r="B216" s="137">
        <v>43391</v>
      </c>
      <c r="C216" s="260">
        <v>32664.6309</v>
      </c>
      <c r="D216" s="282">
        <f t="shared" si="3"/>
        <v>7.0067777670712594E-3</v>
      </c>
    </row>
    <row r="217" spans="2:4" x14ac:dyDescent="0.25">
      <c r="B217" s="137">
        <v>43392</v>
      </c>
      <c r="C217" s="260">
        <v>32841.691400000003</v>
      </c>
      <c r="D217" s="282">
        <f t="shared" si="3"/>
        <v>5.4205571935608265E-3</v>
      </c>
    </row>
    <row r="218" spans="2:4" x14ac:dyDescent="0.25">
      <c r="B218" s="137">
        <v>43395</v>
      </c>
      <c r="C218" s="260">
        <v>32962.820299999999</v>
      </c>
      <c r="D218" s="282">
        <f t="shared" si="3"/>
        <v>3.6882661896029401E-3</v>
      </c>
    </row>
    <row r="219" spans="2:4" x14ac:dyDescent="0.25">
      <c r="B219" s="137">
        <v>43396</v>
      </c>
      <c r="C219" s="260">
        <v>33191.449200000003</v>
      </c>
      <c r="D219" s="282">
        <f t="shared" si="3"/>
        <v>6.9359629400400635E-3</v>
      </c>
    </row>
    <row r="220" spans="2:4" x14ac:dyDescent="0.25">
      <c r="B220" s="137">
        <v>43397</v>
      </c>
      <c r="C220" s="260">
        <v>32403.599600000001</v>
      </c>
      <c r="D220" s="282">
        <f t="shared" si="3"/>
        <v>-2.3736523080167271E-2</v>
      </c>
    </row>
    <row r="221" spans="2:4" x14ac:dyDescent="0.25">
      <c r="B221" s="137">
        <v>43398</v>
      </c>
      <c r="C221" s="260">
        <v>32545.0605</v>
      </c>
      <c r="D221" s="282">
        <f t="shared" si="3"/>
        <v>4.365592148595665E-3</v>
      </c>
    </row>
    <row r="222" spans="2:4" x14ac:dyDescent="0.25">
      <c r="B222" s="137">
        <v>43399</v>
      </c>
      <c r="C222" s="260">
        <v>32907.328099999999</v>
      </c>
      <c r="D222" s="282">
        <f t="shared" si="3"/>
        <v>1.113126214652449E-2</v>
      </c>
    </row>
    <row r="223" spans="2:4" x14ac:dyDescent="0.25">
      <c r="B223" s="137">
        <v>43402</v>
      </c>
      <c r="C223" s="260">
        <v>33196.070299999999</v>
      </c>
      <c r="D223" s="282">
        <f t="shared" si="3"/>
        <v>8.7744042640762743E-3</v>
      </c>
    </row>
    <row r="224" spans="2:4" x14ac:dyDescent="0.25">
      <c r="B224" s="137">
        <v>43403</v>
      </c>
      <c r="C224" s="260">
        <v>33167.878900000003</v>
      </c>
      <c r="D224" s="282">
        <f t="shared" si="3"/>
        <v>-8.4923907393930076E-4</v>
      </c>
    </row>
    <row r="225" spans="2:4" x14ac:dyDescent="0.25">
      <c r="B225" s="137">
        <v>43404</v>
      </c>
      <c r="C225" s="260">
        <v>32466.269499999999</v>
      </c>
      <c r="D225" s="282">
        <f t="shared" si="3"/>
        <v>-2.1153279114269896E-2</v>
      </c>
    </row>
    <row r="226" spans="2:4" x14ac:dyDescent="0.25">
      <c r="B226" s="137">
        <v>43405</v>
      </c>
      <c r="C226" s="260">
        <v>32006.650399999999</v>
      </c>
      <c r="D226" s="282">
        <f t="shared" si="3"/>
        <v>-1.4156818971763907E-2</v>
      </c>
    </row>
    <row r="227" spans="2:4" x14ac:dyDescent="0.25">
      <c r="B227" s="137">
        <v>43406</v>
      </c>
      <c r="C227" s="260">
        <v>32124.9395</v>
      </c>
      <c r="D227" s="282">
        <f t="shared" si="3"/>
        <v>3.6957663023682308E-3</v>
      </c>
    </row>
    <row r="228" spans="2:4" x14ac:dyDescent="0.25">
      <c r="B228" s="137">
        <v>43409</v>
      </c>
      <c r="C228" s="260">
        <v>32048.179700000001</v>
      </c>
      <c r="D228" s="282">
        <f t="shared" si="3"/>
        <v>-2.3894146166407726E-3</v>
      </c>
    </row>
    <row r="229" spans="2:4" x14ac:dyDescent="0.25">
      <c r="B229" s="137">
        <v>43410</v>
      </c>
      <c r="C229" s="260">
        <v>32154.029299999998</v>
      </c>
      <c r="D229" s="282">
        <f t="shared" si="3"/>
        <v>3.3028272117432422E-3</v>
      </c>
    </row>
    <row r="230" spans="2:4" x14ac:dyDescent="0.25">
      <c r="B230" s="137">
        <v>43411</v>
      </c>
      <c r="C230" s="260">
        <v>32108.300800000001</v>
      </c>
      <c r="D230" s="282">
        <f t="shared" si="3"/>
        <v>-1.4221701290791922E-3</v>
      </c>
    </row>
    <row r="231" spans="2:4" x14ac:dyDescent="0.25">
      <c r="B231" s="137">
        <v>43412</v>
      </c>
      <c r="C231" s="260">
        <v>32228.5</v>
      </c>
      <c r="D231" s="282">
        <f t="shared" si="3"/>
        <v>3.7435553114040232E-3</v>
      </c>
    </row>
    <row r="232" spans="2:4" x14ac:dyDescent="0.25">
      <c r="B232" s="137">
        <v>43413</v>
      </c>
      <c r="C232" s="260">
        <v>32200.210899999998</v>
      </c>
      <c r="D232" s="282">
        <f t="shared" si="3"/>
        <v>-8.7776657306426475E-4</v>
      </c>
    </row>
    <row r="233" spans="2:4" x14ac:dyDescent="0.25">
      <c r="B233" s="137">
        <v>43416</v>
      </c>
      <c r="C233" s="260">
        <v>32143.410199999998</v>
      </c>
      <c r="D233" s="282">
        <f t="shared" si="3"/>
        <v>-1.7639853408537576E-3</v>
      </c>
    </row>
    <row r="234" spans="2:4" x14ac:dyDescent="0.25">
      <c r="B234" s="137">
        <v>43417</v>
      </c>
      <c r="C234" s="260">
        <v>32152.900399999999</v>
      </c>
      <c r="D234" s="282">
        <f t="shared" si="3"/>
        <v>2.9524558660543043E-4</v>
      </c>
    </row>
    <row r="235" spans="2:4" x14ac:dyDescent="0.25">
      <c r="B235" s="137">
        <v>43418</v>
      </c>
      <c r="C235" s="260">
        <v>32133.580099999999</v>
      </c>
      <c r="D235" s="282">
        <f t="shared" si="3"/>
        <v>-6.008882483273803E-4</v>
      </c>
    </row>
    <row r="236" spans="2:4" x14ac:dyDescent="0.25">
      <c r="B236" s="137">
        <v>43419</v>
      </c>
      <c r="C236" s="260">
        <v>31864.800800000001</v>
      </c>
      <c r="D236" s="282">
        <f t="shared" si="3"/>
        <v>-8.3644368029816007E-3</v>
      </c>
    </row>
    <row r="237" spans="2:4" x14ac:dyDescent="0.25">
      <c r="B237" s="137">
        <v>43420</v>
      </c>
      <c r="C237" s="260">
        <v>32058.279299999998</v>
      </c>
      <c r="D237" s="282">
        <f t="shared" si="3"/>
        <v>6.0718565671999958E-3</v>
      </c>
    </row>
    <row r="238" spans="2:4" x14ac:dyDescent="0.25">
      <c r="B238" s="137">
        <v>43423</v>
      </c>
      <c r="C238" s="260">
        <v>32222.2402</v>
      </c>
      <c r="D238" s="282">
        <f t="shared" si="3"/>
        <v>5.1144635201927358E-3</v>
      </c>
    </row>
    <row r="239" spans="2:4" x14ac:dyDescent="0.25">
      <c r="B239" s="137">
        <v>43425</v>
      </c>
      <c r="C239" s="260">
        <v>31969.789100000002</v>
      </c>
      <c r="D239" s="282">
        <f t="shared" si="3"/>
        <v>-7.8346849391308648E-3</v>
      </c>
    </row>
    <row r="240" spans="2:4" x14ac:dyDescent="0.25">
      <c r="B240" s="137">
        <v>43426</v>
      </c>
      <c r="C240" s="260">
        <v>31984.599600000001</v>
      </c>
      <c r="D240" s="282">
        <f t="shared" si="3"/>
        <v>4.6326548960551328E-4</v>
      </c>
    </row>
    <row r="241" spans="2:4" x14ac:dyDescent="0.25">
      <c r="B241" s="137">
        <v>43427</v>
      </c>
      <c r="C241" s="260">
        <v>31678.699199999999</v>
      </c>
      <c r="D241" s="282">
        <f t="shared" si="3"/>
        <v>-9.563990289876978E-3</v>
      </c>
    </row>
    <row r="242" spans="2:4" x14ac:dyDescent="0.25">
      <c r="B242" s="137">
        <v>43430</v>
      </c>
      <c r="C242" s="260">
        <v>31579.720700000002</v>
      </c>
      <c r="D242" s="282">
        <f t="shared" si="3"/>
        <v>-3.1244496301792157E-3</v>
      </c>
    </row>
    <row r="243" spans="2:4" x14ac:dyDescent="0.25">
      <c r="B243" s="137">
        <v>43431</v>
      </c>
      <c r="C243" s="260">
        <v>31173.710899999998</v>
      </c>
      <c r="D243" s="282">
        <f t="shared" si="3"/>
        <v>-1.2856662155343312E-2</v>
      </c>
    </row>
    <row r="244" spans="2:4" x14ac:dyDescent="0.25">
      <c r="B244" s="137">
        <v>43432</v>
      </c>
      <c r="C244" s="260">
        <v>31023.470700000002</v>
      </c>
      <c r="D244" s="282">
        <f t="shared" si="3"/>
        <v>-4.8194518927163754E-3</v>
      </c>
    </row>
    <row r="245" spans="2:4" x14ac:dyDescent="0.25">
      <c r="B245" s="137">
        <v>43433</v>
      </c>
      <c r="C245" s="260">
        <v>30611.550800000001</v>
      </c>
      <c r="D245" s="282">
        <f t="shared" si="3"/>
        <v>-1.3277685916682436E-2</v>
      </c>
    </row>
    <row r="246" spans="2:4" x14ac:dyDescent="0.25">
      <c r="B246" s="137">
        <v>43434</v>
      </c>
      <c r="C246" s="260">
        <v>30874.169900000001</v>
      </c>
      <c r="D246" s="282">
        <f t="shared" si="3"/>
        <v>8.5790851210321151E-3</v>
      </c>
    </row>
    <row r="247" spans="2:4" x14ac:dyDescent="0.25">
      <c r="B247" s="137">
        <v>43437</v>
      </c>
      <c r="C247" s="260">
        <v>30798.7598</v>
      </c>
      <c r="D247" s="282">
        <f t="shared" si="3"/>
        <v>-2.4424980572514965E-3</v>
      </c>
    </row>
    <row r="248" spans="2:4" x14ac:dyDescent="0.25">
      <c r="B248" s="137">
        <v>43438</v>
      </c>
      <c r="C248" s="260">
        <v>31007.25</v>
      </c>
      <c r="D248" s="282">
        <f t="shared" si="3"/>
        <v>6.769434917311079E-3</v>
      </c>
    </row>
    <row r="249" spans="2:4" x14ac:dyDescent="0.25">
      <c r="B249" s="137">
        <v>43439</v>
      </c>
      <c r="C249" s="260">
        <v>31151.679700000001</v>
      </c>
      <c r="D249" s="282">
        <f t="shared" si="3"/>
        <v>4.6579332252940642E-3</v>
      </c>
    </row>
    <row r="250" spans="2:4" x14ac:dyDescent="0.25">
      <c r="B250" s="137">
        <v>43440</v>
      </c>
      <c r="C250" s="260">
        <v>30819.099600000001</v>
      </c>
      <c r="D250" s="282">
        <f t="shared" si="3"/>
        <v>-1.0676153042238679E-2</v>
      </c>
    </row>
    <row r="251" spans="2:4" x14ac:dyDescent="0.25">
      <c r="B251" s="137">
        <v>43441</v>
      </c>
      <c r="C251" s="260">
        <v>30866.820299999999</v>
      </c>
      <c r="D251" s="282">
        <f t="shared" si="3"/>
        <v>1.5484131794687439E-3</v>
      </c>
    </row>
    <row r="252" spans="2:4" x14ac:dyDescent="0.25">
      <c r="B252" s="137">
        <v>43444</v>
      </c>
      <c r="C252" s="260">
        <v>30614.730500000001</v>
      </c>
      <c r="D252" s="282">
        <f t="shared" si="3"/>
        <v>-8.1670155056430271E-3</v>
      </c>
    </row>
    <row r="253" spans="2:4" x14ac:dyDescent="0.25">
      <c r="B253" s="137">
        <v>43445</v>
      </c>
      <c r="C253" s="260">
        <v>30718.720700000002</v>
      </c>
      <c r="D253" s="282">
        <f t="shared" si="3"/>
        <v>3.3967373973780024E-3</v>
      </c>
    </row>
    <row r="254" spans="2:4" x14ac:dyDescent="0.25">
      <c r="B254" s="137">
        <v>43446</v>
      </c>
      <c r="C254" s="260">
        <v>30642.349600000001</v>
      </c>
      <c r="D254" s="282">
        <f t="shared" si="3"/>
        <v>-2.4861419440556087E-3</v>
      </c>
    </row>
    <row r="255" spans="2:4" x14ac:dyDescent="0.25">
      <c r="B255" s="137">
        <v>43447</v>
      </c>
      <c r="C255" s="260">
        <v>30568.050800000001</v>
      </c>
      <c r="D255" s="282">
        <f t="shared" si="3"/>
        <v>-2.4247096247476119E-3</v>
      </c>
    </row>
    <row r="256" spans="2:4" x14ac:dyDescent="0.25">
      <c r="B256" s="137">
        <v>43448</v>
      </c>
      <c r="C256" s="260">
        <v>30672.789100000002</v>
      </c>
      <c r="D256" s="282">
        <f t="shared" si="3"/>
        <v>3.4263977341990604E-3</v>
      </c>
    </row>
    <row r="257" spans="2:4" x14ac:dyDescent="0.25">
      <c r="B257" s="137">
        <v>43451</v>
      </c>
      <c r="C257" s="260">
        <v>30609.0605</v>
      </c>
      <c r="D257" s="282">
        <f t="shared" si="3"/>
        <v>-2.0776917218787716E-3</v>
      </c>
    </row>
    <row r="258" spans="2:4" x14ac:dyDescent="0.25">
      <c r="B258" s="137">
        <v>43452</v>
      </c>
      <c r="C258" s="260">
        <v>30822.330099999999</v>
      </c>
      <c r="D258" s="282">
        <f t="shared" si="3"/>
        <v>6.9675317215305288E-3</v>
      </c>
    </row>
    <row r="259" spans="2:4" x14ac:dyDescent="0.25">
      <c r="B259" s="137">
        <v>43453</v>
      </c>
      <c r="C259" s="260">
        <v>30704.980500000001</v>
      </c>
      <c r="D259" s="282">
        <f t="shared" si="3"/>
        <v>-3.8072916492448705E-3</v>
      </c>
    </row>
    <row r="260" spans="2:4" x14ac:dyDescent="0.25">
      <c r="B260" s="137">
        <v>43454</v>
      </c>
      <c r="C260" s="260">
        <v>30802.900399999999</v>
      </c>
      <c r="D260" s="282">
        <f t="shared" ref="D260:D323" si="4">C260/C259-1</f>
        <v>3.1890559253082706E-3</v>
      </c>
    </row>
    <row r="261" spans="2:4" x14ac:dyDescent="0.25">
      <c r="B261" s="137">
        <v>43455</v>
      </c>
      <c r="C261" s="260">
        <v>30773.640599999999</v>
      </c>
      <c r="D261" s="282">
        <f t="shared" si="4"/>
        <v>-9.4990405513895038E-4</v>
      </c>
    </row>
    <row r="262" spans="2:4" x14ac:dyDescent="0.25">
      <c r="B262" s="137">
        <v>43458</v>
      </c>
      <c r="C262" s="260">
        <v>31967.0098</v>
      </c>
      <c r="D262" s="282">
        <f t="shared" si="4"/>
        <v>3.877894122153358E-2</v>
      </c>
    </row>
    <row r="263" spans="2:4" x14ac:dyDescent="0.25">
      <c r="B263" s="137">
        <v>43461</v>
      </c>
      <c r="C263" s="260">
        <v>31692.6309</v>
      </c>
      <c r="D263" s="282">
        <f t="shared" si="4"/>
        <v>-8.583189410477754E-3</v>
      </c>
    </row>
    <row r="264" spans="2:4" x14ac:dyDescent="0.25">
      <c r="B264" s="137">
        <v>43462</v>
      </c>
      <c r="C264" s="260">
        <v>31037.720700000002</v>
      </c>
      <c r="D264" s="282">
        <f t="shared" si="4"/>
        <v>-2.0664431490917901E-2</v>
      </c>
    </row>
    <row r="265" spans="2:4" x14ac:dyDescent="0.25">
      <c r="B265" s="137">
        <v>43465</v>
      </c>
      <c r="C265" s="260">
        <v>31430.5</v>
      </c>
      <c r="D265" s="282">
        <f t="shared" si="4"/>
        <v>1.26549015566082E-2</v>
      </c>
    </row>
    <row r="266" spans="2:4" x14ac:dyDescent="0.25">
      <c r="B266" s="137">
        <v>43467</v>
      </c>
      <c r="C266" s="260">
        <v>31070.0605</v>
      </c>
      <c r="D266" s="282">
        <f t="shared" si="4"/>
        <v>-1.1467825837959911E-2</v>
      </c>
    </row>
    <row r="267" spans="2:4" x14ac:dyDescent="0.25">
      <c r="B267" s="137">
        <v>43468</v>
      </c>
      <c r="C267" s="260">
        <v>30771.320299999999</v>
      </c>
      <c r="D267" s="282">
        <f t="shared" si="4"/>
        <v>-9.6150504760040834E-3</v>
      </c>
    </row>
    <row r="268" spans="2:4" x14ac:dyDescent="0.25">
      <c r="B268" s="137">
        <v>43469</v>
      </c>
      <c r="C268" s="260">
        <v>30638.900399999999</v>
      </c>
      <c r="D268" s="282">
        <f t="shared" si="4"/>
        <v>-4.3033545102710846E-3</v>
      </c>
    </row>
    <row r="269" spans="2:4" x14ac:dyDescent="0.25">
      <c r="B269" s="137">
        <v>43472</v>
      </c>
      <c r="C269" s="260">
        <v>30400.279299999998</v>
      </c>
      <c r="D269" s="282">
        <f t="shared" si="4"/>
        <v>-7.7881744085045446E-3</v>
      </c>
    </row>
    <row r="270" spans="2:4" x14ac:dyDescent="0.25">
      <c r="B270" s="137">
        <v>43473</v>
      </c>
      <c r="C270" s="260">
        <v>30036.150399999999</v>
      </c>
      <c r="D270" s="282">
        <f t="shared" si="4"/>
        <v>-1.1977814295936362E-2</v>
      </c>
    </row>
    <row r="271" spans="2:4" x14ac:dyDescent="0.25">
      <c r="B271" s="137">
        <v>43474</v>
      </c>
      <c r="C271" s="260">
        <v>29336.800800000001</v>
      </c>
      <c r="D271" s="282">
        <f t="shared" si="4"/>
        <v>-2.3283596289356612E-2</v>
      </c>
    </row>
    <row r="272" spans="2:4" x14ac:dyDescent="0.25">
      <c r="B272" s="137">
        <v>43475</v>
      </c>
      <c r="C272" s="260">
        <v>29517.730500000001</v>
      </c>
      <c r="D272" s="282">
        <f t="shared" si="4"/>
        <v>6.1673289202004433E-3</v>
      </c>
    </row>
    <row r="273" spans="2:4" x14ac:dyDescent="0.25">
      <c r="B273" s="137">
        <v>43476</v>
      </c>
      <c r="C273" s="260">
        <v>29830.699199999999</v>
      </c>
      <c r="D273" s="282">
        <f t="shared" si="4"/>
        <v>1.0602735870903102E-2</v>
      </c>
    </row>
    <row r="274" spans="2:4" x14ac:dyDescent="0.25">
      <c r="B274" s="137">
        <v>43479</v>
      </c>
      <c r="C274" s="260">
        <v>29986.3105</v>
      </c>
      <c r="D274" s="282">
        <f t="shared" si="4"/>
        <v>5.2164818181668071E-3</v>
      </c>
    </row>
    <row r="275" spans="2:4" x14ac:dyDescent="0.25">
      <c r="B275" s="137">
        <v>43480</v>
      </c>
      <c r="C275" s="260">
        <v>30137.529299999998</v>
      </c>
      <c r="D275" s="282">
        <f t="shared" si="4"/>
        <v>5.0429278386883158E-3</v>
      </c>
    </row>
    <row r="276" spans="2:4" x14ac:dyDescent="0.25">
      <c r="B276" s="137">
        <v>43481</v>
      </c>
      <c r="C276" s="260">
        <v>30460.679700000001</v>
      </c>
      <c r="D276" s="282">
        <f t="shared" si="4"/>
        <v>1.0722524623145047E-2</v>
      </c>
    </row>
    <row r="277" spans="2:4" x14ac:dyDescent="0.25">
      <c r="B277" s="137">
        <v>43482</v>
      </c>
      <c r="C277" s="260">
        <v>30583.210899999998</v>
      </c>
      <c r="D277" s="282">
        <f t="shared" si="4"/>
        <v>4.0226022927518645E-3</v>
      </c>
    </row>
    <row r="278" spans="2:4" x14ac:dyDescent="0.25">
      <c r="B278" s="137">
        <v>43483</v>
      </c>
      <c r="C278" s="260">
        <v>31005.169900000001</v>
      </c>
      <c r="D278" s="282">
        <f t="shared" si="4"/>
        <v>1.3797079756592945E-2</v>
      </c>
    </row>
    <row r="279" spans="2:4" x14ac:dyDescent="0.25">
      <c r="B279" s="137">
        <v>43486</v>
      </c>
      <c r="C279" s="260">
        <v>30732.720700000002</v>
      </c>
      <c r="D279" s="282">
        <f t="shared" si="4"/>
        <v>-8.7872184180484147E-3</v>
      </c>
    </row>
    <row r="280" spans="2:4" x14ac:dyDescent="0.25">
      <c r="B280" s="137">
        <v>43487</v>
      </c>
      <c r="C280" s="260">
        <v>30736.8809</v>
      </c>
      <c r="D280" s="282">
        <f t="shared" si="4"/>
        <v>1.3536712354911273E-4</v>
      </c>
    </row>
    <row r="281" spans="2:4" x14ac:dyDescent="0.25">
      <c r="B281" s="137">
        <v>43488</v>
      </c>
      <c r="C281" s="260">
        <v>30878.5605</v>
      </c>
      <c r="D281" s="282">
        <f t="shared" si="4"/>
        <v>4.6094332232649027E-3</v>
      </c>
    </row>
    <row r="282" spans="2:4" x14ac:dyDescent="0.25">
      <c r="B282" s="137">
        <v>43489</v>
      </c>
      <c r="C282" s="260">
        <v>30989.599600000001</v>
      </c>
      <c r="D282" s="282">
        <f t="shared" si="4"/>
        <v>3.5959934077887112E-3</v>
      </c>
    </row>
    <row r="283" spans="2:4" x14ac:dyDescent="0.25">
      <c r="B283" s="137">
        <v>43490</v>
      </c>
      <c r="C283" s="260">
        <v>31426.6309</v>
      </c>
      <c r="D283" s="282">
        <f t="shared" si="4"/>
        <v>1.4102515219331702E-2</v>
      </c>
    </row>
    <row r="284" spans="2:4" x14ac:dyDescent="0.25">
      <c r="B284" s="137">
        <v>43493</v>
      </c>
      <c r="C284" s="260">
        <v>31344.2402</v>
      </c>
      <c r="D284" s="282">
        <f t="shared" si="4"/>
        <v>-2.6216841462315399E-3</v>
      </c>
    </row>
    <row r="285" spans="2:4" x14ac:dyDescent="0.25">
      <c r="B285" s="137">
        <v>43494</v>
      </c>
      <c r="C285" s="260">
        <v>31178.710899999998</v>
      </c>
      <c r="D285" s="282">
        <f t="shared" si="4"/>
        <v>-5.2810117247634736E-3</v>
      </c>
    </row>
    <row r="286" spans="2:4" x14ac:dyDescent="0.25">
      <c r="B286" s="137">
        <v>43495</v>
      </c>
      <c r="C286" s="260">
        <v>31145.339800000002</v>
      </c>
      <c r="D286" s="282">
        <f t="shared" si="4"/>
        <v>-1.0703168616248426E-3</v>
      </c>
    </row>
    <row r="287" spans="2:4" x14ac:dyDescent="0.25">
      <c r="B287" s="137">
        <v>43496</v>
      </c>
      <c r="C287" s="260">
        <v>30557.199199999999</v>
      </c>
      <c r="D287" s="282">
        <f t="shared" si="4"/>
        <v>-1.8883743243026108E-2</v>
      </c>
    </row>
    <row r="288" spans="2:4" x14ac:dyDescent="0.25">
      <c r="B288" s="137">
        <v>43497</v>
      </c>
      <c r="C288" s="260">
        <v>30636.359400000001</v>
      </c>
      <c r="D288" s="282">
        <f t="shared" si="4"/>
        <v>2.590558103243934E-3</v>
      </c>
    </row>
    <row r="289" spans="2:4" x14ac:dyDescent="0.25">
      <c r="B289" s="137">
        <v>43500</v>
      </c>
      <c r="C289" s="260">
        <v>30745.050800000001</v>
      </c>
      <c r="D289" s="282">
        <f t="shared" si="4"/>
        <v>3.5477909950358821E-3</v>
      </c>
    </row>
    <row r="290" spans="2:4" x14ac:dyDescent="0.25">
      <c r="B290" s="137">
        <v>43501</v>
      </c>
      <c r="C290" s="260">
        <v>30773.570299999999</v>
      </c>
      <c r="D290" s="282">
        <f t="shared" si="4"/>
        <v>9.2761271352315156E-4</v>
      </c>
    </row>
    <row r="291" spans="2:4" x14ac:dyDescent="0.25">
      <c r="B291" s="137">
        <v>43502</v>
      </c>
      <c r="C291" s="260">
        <v>30821.800800000001</v>
      </c>
      <c r="D291" s="282">
        <f t="shared" si="4"/>
        <v>1.5672702104376768E-3</v>
      </c>
    </row>
    <row r="292" spans="2:4" x14ac:dyDescent="0.25">
      <c r="B292" s="137">
        <v>43503</v>
      </c>
      <c r="C292" s="260">
        <v>31433.4902</v>
      </c>
      <c r="D292" s="282">
        <f t="shared" si="4"/>
        <v>1.9845998096256645E-2</v>
      </c>
    </row>
    <row r="293" spans="2:4" x14ac:dyDescent="0.25">
      <c r="B293" s="137">
        <v>43504</v>
      </c>
      <c r="C293" s="260">
        <v>31529.919900000001</v>
      </c>
      <c r="D293" s="282">
        <f t="shared" si="4"/>
        <v>3.067737606815335E-3</v>
      </c>
    </row>
    <row r="294" spans="2:4" x14ac:dyDescent="0.25">
      <c r="B294" s="137">
        <v>43507</v>
      </c>
      <c r="C294" s="260">
        <v>31781.8691</v>
      </c>
      <c r="D294" s="282">
        <f t="shared" si="4"/>
        <v>7.9907973378643415E-3</v>
      </c>
    </row>
    <row r="295" spans="2:4" x14ac:dyDescent="0.25">
      <c r="B295" s="137">
        <v>43508</v>
      </c>
      <c r="C295" s="260">
        <v>32462.3105</v>
      </c>
      <c r="D295" s="282">
        <f t="shared" si="4"/>
        <v>2.1409735149906517E-2</v>
      </c>
    </row>
    <row r="296" spans="2:4" x14ac:dyDescent="0.25">
      <c r="B296" s="137">
        <v>43509</v>
      </c>
      <c r="C296" s="260">
        <v>32413.919900000001</v>
      </c>
      <c r="D296" s="282">
        <f t="shared" si="4"/>
        <v>-1.4906702343321365E-3</v>
      </c>
    </row>
    <row r="297" spans="2:4" x14ac:dyDescent="0.25">
      <c r="B297" s="137">
        <v>43510</v>
      </c>
      <c r="C297" s="260">
        <v>32453.6895</v>
      </c>
      <c r="D297" s="282">
        <f t="shared" si="4"/>
        <v>1.2269296685711861E-3</v>
      </c>
    </row>
    <row r="298" spans="2:4" x14ac:dyDescent="0.25">
      <c r="B298" s="137">
        <v>43511</v>
      </c>
      <c r="C298" s="260">
        <v>32715.199199999999</v>
      </c>
      <c r="D298" s="282">
        <f t="shared" si="4"/>
        <v>8.0579343682942728E-3</v>
      </c>
    </row>
    <row r="299" spans="2:4" x14ac:dyDescent="0.25">
      <c r="B299" s="137">
        <v>43514</v>
      </c>
      <c r="C299" s="260">
        <v>32190.070299999999</v>
      </c>
      <c r="D299" s="282">
        <f t="shared" si="4"/>
        <v>-1.6051526900071611E-2</v>
      </c>
    </row>
    <row r="300" spans="2:4" x14ac:dyDescent="0.25">
      <c r="B300" s="137">
        <v>43515</v>
      </c>
      <c r="C300" s="260">
        <v>32406.179700000001</v>
      </c>
      <c r="D300" s="282">
        <f t="shared" si="4"/>
        <v>6.7135423435220609E-3</v>
      </c>
    </row>
    <row r="301" spans="2:4" x14ac:dyDescent="0.25">
      <c r="B301" s="137">
        <v>43516</v>
      </c>
      <c r="C301" s="260">
        <v>32614.0605</v>
      </c>
      <c r="D301" s="282">
        <f t="shared" si="4"/>
        <v>6.414850560123142E-3</v>
      </c>
    </row>
    <row r="302" spans="2:4" x14ac:dyDescent="0.25">
      <c r="B302" s="137">
        <v>43517</v>
      </c>
      <c r="C302" s="260">
        <v>32568.660199999998</v>
      </c>
      <c r="D302" s="282">
        <f t="shared" si="4"/>
        <v>-1.3920468443358036E-3</v>
      </c>
    </row>
    <row r="303" spans="2:4" x14ac:dyDescent="0.25">
      <c r="B303" s="137">
        <v>43518</v>
      </c>
      <c r="C303" s="260">
        <v>32515.519499999999</v>
      </c>
      <c r="D303" s="282">
        <f t="shared" si="4"/>
        <v>-1.6316513996482707E-3</v>
      </c>
    </row>
    <row r="304" spans="2:4" x14ac:dyDescent="0.25">
      <c r="B304" s="137">
        <v>43521</v>
      </c>
      <c r="C304" s="260">
        <v>32700.1191</v>
      </c>
      <c r="D304" s="282">
        <f t="shared" si="4"/>
        <v>5.6772766616877135E-3</v>
      </c>
    </row>
    <row r="305" spans="2:4" x14ac:dyDescent="0.25">
      <c r="B305" s="137">
        <v>43522</v>
      </c>
      <c r="C305" s="260">
        <v>32473.820299999999</v>
      </c>
      <c r="D305" s="282">
        <f t="shared" si="4"/>
        <v>-6.9204273937950589E-3</v>
      </c>
    </row>
    <row r="306" spans="2:4" x14ac:dyDescent="0.25">
      <c r="B306" s="137">
        <v>43523</v>
      </c>
      <c r="C306" s="260">
        <v>32244.2402</v>
      </c>
      <c r="D306" s="282">
        <f t="shared" si="4"/>
        <v>-7.0696979252545811E-3</v>
      </c>
    </row>
    <row r="307" spans="2:4" x14ac:dyDescent="0.25">
      <c r="B307" s="137">
        <v>43524</v>
      </c>
      <c r="C307" s="260">
        <v>31721.7598</v>
      </c>
      <c r="D307" s="282">
        <f t="shared" si="4"/>
        <v>-1.6203836615756306E-2</v>
      </c>
    </row>
    <row r="308" spans="2:4" x14ac:dyDescent="0.25">
      <c r="B308" s="137">
        <v>43525</v>
      </c>
      <c r="C308" s="260">
        <v>31827.2402</v>
      </c>
      <c r="D308" s="282">
        <f t="shared" si="4"/>
        <v>3.3251749166829381E-3</v>
      </c>
    </row>
    <row r="309" spans="2:4" x14ac:dyDescent="0.25">
      <c r="B309" s="137">
        <v>43528</v>
      </c>
      <c r="C309" s="260">
        <v>32129.9395</v>
      </c>
      <c r="D309" s="282">
        <f t="shared" si="4"/>
        <v>9.5106989515225671E-3</v>
      </c>
    </row>
    <row r="310" spans="2:4" x14ac:dyDescent="0.25">
      <c r="B310" s="137">
        <v>43529</v>
      </c>
      <c r="C310" s="260">
        <v>32173.660199999998</v>
      </c>
      <c r="D310" s="282">
        <f t="shared" si="4"/>
        <v>1.3607464153486681E-3</v>
      </c>
    </row>
    <row r="311" spans="2:4" x14ac:dyDescent="0.25">
      <c r="B311" s="137">
        <v>43530</v>
      </c>
      <c r="C311" s="260">
        <v>32121.7402</v>
      </c>
      <c r="D311" s="282">
        <f t="shared" si="4"/>
        <v>-1.6137424115643118E-3</v>
      </c>
    </row>
    <row r="312" spans="2:4" x14ac:dyDescent="0.25">
      <c r="B312" s="137">
        <v>43531</v>
      </c>
      <c r="C312" s="260">
        <v>32049.730500000001</v>
      </c>
      <c r="D312" s="282">
        <f t="shared" si="4"/>
        <v>-2.2417745598976024E-3</v>
      </c>
    </row>
    <row r="313" spans="2:4" x14ac:dyDescent="0.25">
      <c r="B313" s="137">
        <v>43532</v>
      </c>
      <c r="C313" s="260">
        <v>31924.5098</v>
      </c>
      <c r="D313" s="282">
        <f t="shared" si="4"/>
        <v>-3.9070749752483369E-3</v>
      </c>
    </row>
    <row r="314" spans="2:4" x14ac:dyDescent="0.25">
      <c r="B314" s="137">
        <v>43535</v>
      </c>
      <c r="C314" s="260">
        <v>31636.660199999998</v>
      </c>
      <c r="D314" s="282">
        <f t="shared" si="4"/>
        <v>-9.0165707101946824E-3</v>
      </c>
    </row>
    <row r="315" spans="2:4" x14ac:dyDescent="0.25">
      <c r="B315" s="137">
        <v>43536</v>
      </c>
      <c r="C315" s="260">
        <v>31313.359400000001</v>
      </c>
      <c r="D315" s="282">
        <f t="shared" si="4"/>
        <v>-1.0219182364894386E-2</v>
      </c>
    </row>
    <row r="316" spans="2:4" x14ac:dyDescent="0.25">
      <c r="B316" s="137">
        <v>43537</v>
      </c>
      <c r="C316" s="260">
        <v>31360.279299999998</v>
      </c>
      <c r="D316" s="282">
        <f t="shared" si="4"/>
        <v>1.4983987952439382E-3</v>
      </c>
    </row>
    <row r="317" spans="2:4" x14ac:dyDescent="0.25">
      <c r="B317" s="137">
        <v>43538</v>
      </c>
      <c r="C317" s="260">
        <v>31213.470700000002</v>
      </c>
      <c r="D317" s="282">
        <f t="shared" si="4"/>
        <v>-4.6813549903554907E-3</v>
      </c>
    </row>
    <row r="318" spans="2:4" x14ac:dyDescent="0.25">
      <c r="B318" s="137">
        <v>43539</v>
      </c>
      <c r="C318" s="260">
        <v>31142.720700000002</v>
      </c>
      <c r="D318" s="282">
        <f t="shared" si="4"/>
        <v>-2.2666495719105839E-3</v>
      </c>
    </row>
    <row r="319" spans="2:4" x14ac:dyDescent="0.25">
      <c r="B319" s="137">
        <v>43542</v>
      </c>
      <c r="C319" s="260">
        <v>31125.390599999999</v>
      </c>
      <c r="D319" s="282">
        <f t="shared" si="4"/>
        <v>-5.5647353893528706E-4</v>
      </c>
    </row>
    <row r="320" spans="2:4" x14ac:dyDescent="0.25">
      <c r="B320" s="137">
        <v>43543</v>
      </c>
      <c r="C320" s="260">
        <v>31082.320299999999</v>
      </c>
      <c r="D320" s="282">
        <f t="shared" si="4"/>
        <v>-1.3837673735088707E-3</v>
      </c>
    </row>
    <row r="321" spans="2:4" x14ac:dyDescent="0.25">
      <c r="B321" s="137">
        <v>43544</v>
      </c>
      <c r="C321" s="260">
        <v>31040.839800000002</v>
      </c>
      <c r="D321" s="282">
        <f t="shared" si="4"/>
        <v>-1.3345367913217832E-3</v>
      </c>
    </row>
    <row r="322" spans="2:4" x14ac:dyDescent="0.25">
      <c r="B322" s="137">
        <v>43545</v>
      </c>
      <c r="C322" s="260">
        <v>30885.3105</v>
      </c>
      <c r="D322" s="282">
        <f t="shared" si="4"/>
        <v>-5.0104733313305339E-3</v>
      </c>
    </row>
    <row r="323" spans="2:4" x14ac:dyDescent="0.25">
      <c r="B323" s="137">
        <v>43546</v>
      </c>
      <c r="C323" s="260">
        <v>31139.349600000001</v>
      </c>
      <c r="D323" s="282">
        <f t="shared" si="4"/>
        <v>8.2252402804887659E-3</v>
      </c>
    </row>
    <row r="324" spans="2:4" x14ac:dyDescent="0.25">
      <c r="B324" s="137">
        <v>43549</v>
      </c>
      <c r="C324" s="260">
        <v>31042.320299999999</v>
      </c>
      <c r="D324" s="282">
        <f t="shared" ref="D324:D387" si="5">C324/C323-1</f>
        <v>-3.1159706688286271E-3</v>
      </c>
    </row>
    <row r="325" spans="2:4" x14ac:dyDescent="0.25">
      <c r="B325" s="137">
        <v>43550</v>
      </c>
      <c r="C325" s="260">
        <v>31038.859400000001</v>
      </c>
      <c r="D325" s="282">
        <f t="shared" si="5"/>
        <v>-1.1148973293717557E-4</v>
      </c>
    </row>
    <row r="326" spans="2:4" x14ac:dyDescent="0.25">
      <c r="B326" s="137">
        <v>43551</v>
      </c>
      <c r="C326" s="260">
        <v>30829.449199999999</v>
      </c>
      <c r="D326" s="282">
        <f t="shared" si="5"/>
        <v>-6.7467105443959063E-3</v>
      </c>
    </row>
    <row r="327" spans="2:4" x14ac:dyDescent="0.25">
      <c r="B327" s="137">
        <v>43552</v>
      </c>
      <c r="C327" s="260">
        <v>30833.5</v>
      </c>
      <c r="D327" s="282">
        <f t="shared" si="5"/>
        <v>1.3139384922911113E-4</v>
      </c>
    </row>
    <row r="328" spans="2:4" x14ac:dyDescent="0.25">
      <c r="B328" s="137">
        <v>43553</v>
      </c>
      <c r="C328" s="260">
        <v>31041.419900000001</v>
      </c>
      <c r="D328" s="282">
        <f t="shared" si="5"/>
        <v>6.7433116577748642E-3</v>
      </c>
    </row>
    <row r="329" spans="2:4" x14ac:dyDescent="0.25">
      <c r="B329" s="137">
        <v>43556</v>
      </c>
      <c r="C329" s="260">
        <v>30531.6895</v>
      </c>
      <c r="D329" s="282">
        <f t="shared" si="5"/>
        <v>-1.6420975639712898E-2</v>
      </c>
    </row>
    <row r="330" spans="2:4" x14ac:dyDescent="0.25">
      <c r="B330" s="137">
        <v>43557</v>
      </c>
      <c r="C330" s="260">
        <v>30226.769499999999</v>
      </c>
      <c r="D330" s="282">
        <f t="shared" si="5"/>
        <v>-9.9870005556030872E-3</v>
      </c>
    </row>
    <row r="331" spans="2:4" x14ac:dyDescent="0.25">
      <c r="B331" s="137">
        <v>43558</v>
      </c>
      <c r="C331" s="260">
        <v>29668.730500000001</v>
      </c>
      <c r="D331" s="282">
        <f t="shared" si="5"/>
        <v>-1.8461747954904628E-2</v>
      </c>
    </row>
    <row r="332" spans="2:4" x14ac:dyDescent="0.25">
      <c r="B332" s="137">
        <v>43559</v>
      </c>
      <c r="C332" s="260">
        <v>29553.1191</v>
      </c>
      <c r="D332" s="282">
        <f t="shared" si="5"/>
        <v>-3.8967423968477855E-3</v>
      </c>
    </row>
    <row r="333" spans="2:4" x14ac:dyDescent="0.25">
      <c r="B333" s="137">
        <v>43560</v>
      </c>
      <c r="C333" s="260">
        <v>29616.3809</v>
      </c>
      <c r="D333" s="282">
        <f t="shared" si="5"/>
        <v>2.1406133067016775E-3</v>
      </c>
    </row>
    <row r="334" spans="2:4" x14ac:dyDescent="0.25">
      <c r="B334" s="137">
        <v>43563</v>
      </c>
      <c r="C334" s="260">
        <v>29162.2402</v>
      </c>
      <c r="D334" s="282">
        <f t="shared" si="5"/>
        <v>-1.5334105187713831E-2</v>
      </c>
    </row>
    <row r="335" spans="2:4" x14ac:dyDescent="0.25">
      <c r="B335" s="137">
        <v>43564</v>
      </c>
      <c r="C335" s="260">
        <v>29149.460899999998</v>
      </c>
      <c r="D335" s="282">
        <f t="shared" si="5"/>
        <v>-4.3821393392140529E-4</v>
      </c>
    </row>
    <row r="336" spans="2:4" x14ac:dyDescent="0.25">
      <c r="B336" s="137">
        <v>43565</v>
      </c>
      <c r="C336" s="260">
        <v>29202.539100000002</v>
      </c>
      <c r="D336" s="282">
        <f t="shared" si="5"/>
        <v>1.8208981696812288E-3</v>
      </c>
    </row>
    <row r="337" spans="2:4" x14ac:dyDescent="0.25">
      <c r="B337" s="137">
        <v>43566</v>
      </c>
      <c r="C337" s="260">
        <v>29347.6191</v>
      </c>
      <c r="D337" s="282">
        <f t="shared" si="5"/>
        <v>4.9680611505455996E-3</v>
      </c>
    </row>
    <row r="338" spans="2:4" x14ac:dyDescent="0.25">
      <c r="B338" s="137">
        <v>43567</v>
      </c>
      <c r="C338" s="260">
        <v>29565.949199999999</v>
      </c>
      <c r="D338" s="282">
        <f t="shared" si="5"/>
        <v>7.4394484696034269E-3</v>
      </c>
    </row>
    <row r="339" spans="2:4" x14ac:dyDescent="0.25">
      <c r="B339" s="137">
        <v>43570</v>
      </c>
      <c r="C339" s="260">
        <v>29518.849600000001</v>
      </c>
      <c r="D339" s="282">
        <f t="shared" si="5"/>
        <v>-1.5930352745109344E-3</v>
      </c>
    </row>
    <row r="340" spans="2:4" x14ac:dyDescent="0.25">
      <c r="B340" s="137">
        <v>43571</v>
      </c>
      <c r="C340" s="260">
        <v>29746.2402</v>
      </c>
      <c r="D340" s="282">
        <f t="shared" si="5"/>
        <v>7.7032338008184986E-3</v>
      </c>
    </row>
    <row r="341" spans="2:4" x14ac:dyDescent="0.25">
      <c r="B341" s="137">
        <v>43572</v>
      </c>
      <c r="C341" s="260">
        <v>29970.859400000001</v>
      </c>
      <c r="D341" s="282">
        <f t="shared" si="5"/>
        <v>7.5511795268836668E-3</v>
      </c>
    </row>
    <row r="342" spans="2:4" x14ac:dyDescent="0.25">
      <c r="B342" s="137">
        <v>43573</v>
      </c>
      <c r="C342" s="260">
        <v>30086.910199999998</v>
      </c>
      <c r="D342" s="282">
        <f t="shared" si="5"/>
        <v>3.8721211978325343E-3</v>
      </c>
    </row>
    <row r="343" spans="2:4" x14ac:dyDescent="0.25">
      <c r="B343" s="137">
        <v>43578</v>
      </c>
      <c r="C343" s="260">
        <v>30088.650399999999</v>
      </c>
      <c r="D343" s="282">
        <f t="shared" si="5"/>
        <v>5.7839106389900863E-5</v>
      </c>
    </row>
    <row r="344" spans="2:4" x14ac:dyDescent="0.25">
      <c r="B344" s="137">
        <v>43579</v>
      </c>
      <c r="C344" s="260">
        <v>29900.109400000001</v>
      </c>
      <c r="D344" s="282">
        <f t="shared" si="5"/>
        <v>-6.266183344667331E-3</v>
      </c>
    </row>
    <row r="345" spans="2:4" x14ac:dyDescent="0.25">
      <c r="B345" s="137">
        <v>43580</v>
      </c>
      <c r="C345" s="260">
        <v>29919.769499999999</v>
      </c>
      <c r="D345" s="282">
        <f t="shared" si="5"/>
        <v>6.5752602229607326E-4</v>
      </c>
    </row>
    <row r="346" spans="2:4" x14ac:dyDescent="0.25">
      <c r="B346" s="137">
        <v>43581</v>
      </c>
      <c r="C346" s="260">
        <v>29740.410199999998</v>
      </c>
      <c r="D346" s="282">
        <f t="shared" si="5"/>
        <v>-5.9946751929356168E-3</v>
      </c>
    </row>
    <row r="347" spans="2:4" x14ac:dyDescent="0.25">
      <c r="B347" s="137">
        <v>43584</v>
      </c>
      <c r="C347" s="260">
        <v>29521.900399999999</v>
      </c>
      <c r="D347" s="282">
        <f t="shared" si="5"/>
        <v>-7.3472355804964362E-3</v>
      </c>
    </row>
    <row r="348" spans="2:4" x14ac:dyDescent="0.25">
      <c r="B348" s="137">
        <v>43585</v>
      </c>
      <c r="C348" s="260">
        <v>29159.7402</v>
      </c>
      <c r="D348" s="282">
        <f t="shared" si="5"/>
        <v>-1.2267509716278213E-2</v>
      </c>
    </row>
    <row r="349" spans="2:4" x14ac:dyDescent="0.25">
      <c r="B349" s="137">
        <v>43587</v>
      </c>
      <c r="C349" s="260">
        <v>29171.730500000001</v>
      </c>
      <c r="D349" s="282">
        <f t="shared" si="5"/>
        <v>4.1119364979813611E-4</v>
      </c>
    </row>
    <row r="350" spans="2:4" x14ac:dyDescent="0.25">
      <c r="B350" s="137">
        <v>43588</v>
      </c>
      <c r="C350" s="260">
        <v>29212</v>
      </c>
      <c r="D350" s="282">
        <f t="shared" si="5"/>
        <v>1.380428905306097E-3</v>
      </c>
    </row>
    <row r="351" spans="2:4" x14ac:dyDescent="0.25">
      <c r="B351" s="137">
        <v>43591</v>
      </c>
      <c r="C351" s="260">
        <v>29197.410199999998</v>
      </c>
      <c r="D351" s="282">
        <f t="shared" si="5"/>
        <v>-4.9944543338364955E-4</v>
      </c>
    </row>
    <row r="352" spans="2:4" x14ac:dyDescent="0.25">
      <c r="B352" s="137">
        <v>43592</v>
      </c>
      <c r="C352" s="260">
        <v>29096.410199999998</v>
      </c>
      <c r="D352" s="282">
        <f t="shared" si="5"/>
        <v>-3.459210913165145E-3</v>
      </c>
    </row>
    <row r="353" spans="2:4" x14ac:dyDescent="0.25">
      <c r="B353" s="137">
        <v>43593</v>
      </c>
      <c r="C353" s="260">
        <v>28966.410199999998</v>
      </c>
      <c r="D353" s="282">
        <f t="shared" si="5"/>
        <v>-4.4679051163500905E-3</v>
      </c>
    </row>
    <row r="354" spans="2:4" x14ac:dyDescent="0.25">
      <c r="B354" s="137">
        <v>43594</v>
      </c>
      <c r="C354" s="260">
        <v>28896.25</v>
      </c>
      <c r="D354" s="282">
        <f t="shared" si="5"/>
        <v>-2.4221227109459953E-3</v>
      </c>
    </row>
    <row r="355" spans="2:4" x14ac:dyDescent="0.25">
      <c r="B355" s="137">
        <v>43595</v>
      </c>
      <c r="C355" s="260">
        <v>28847.8105</v>
      </c>
      <c r="D355" s="282">
        <f t="shared" si="5"/>
        <v>-1.6763247826274696E-3</v>
      </c>
    </row>
    <row r="356" spans="2:4" x14ac:dyDescent="0.25">
      <c r="B356" s="137">
        <v>43598</v>
      </c>
      <c r="C356" s="260">
        <v>28565.669900000001</v>
      </c>
      <c r="D356" s="282">
        <f t="shared" si="5"/>
        <v>-9.7803124434694411E-3</v>
      </c>
    </row>
    <row r="357" spans="2:4" x14ac:dyDescent="0.25">
      <c r="B357" s="137">
        <v>43599</v>
      </c>
      <c r="C357" s="260">
        <v>28430.3691</v>
      </c>
      <c r="D357" s="282">
        <f t="shared" si="5"/>
        <v>-4.7364826546567595E-3</v>
      </c>
    </row>
    <row r="358" spans="2:4" x14ac:dyDescent="0.25">
      <c r="B358" s="137">
        <v>43600</v>
      </c>
      <c r="C358" s="260">
        <v>28286.080099999999</v>
      </c>
      <c r="D358" s="282">
        <f t="shared" si="5"/>
        <v>-5.0751715354973026E-3</v>
      </c>
    </row>
    <row r="359" spans="2:4" x14ac:dyDescent="0.25">
      <c r="B359" s="137">
        <v>43601</v>
      </c>
      <c r="C359" s="260">
        <v>28438.1895</v>
      </c>
      <c r="D359" s="282">
        <f t="shared" si="5"/>
        <v>5.3775355037617434E-3</v>
      </c>
    </row>
    <row r="360" spans="2:4" x14ac:dyDescent="0.25">
      <c r="B360" s="137">
        <v>43602</v>
      </c>
      <c r="C360" s="260">
        <v>28871.929700000001</v>
      </c>
      <c r="D360" s="282">
        <f t="shared" si="5"/>
        <v>1.5252032834228046E-2</v>
      </c>
    </row>
    <row r="361" spans="2:4" x14ac:dyDescent="0.25">
      <c r="B361" s="137">
        <v>43605</v>
      </c>
      <c r="C361" s="260">
        <v>29374.470700000002</v>
      </c>
      <c r="D361" s="282">
        <f t="shared" si="5"/>
        <v>1.7405868094781285E-2</v>
      </c>
    </row>
    <row r="362" spans="2:4" x14ac:dyDescent="0.25">
      <c r="B362" s="137">
        <v>43606</v>
      </c>
      <c r="C362" s="260">
        <v>30218.140599999999</v>
      </c>
      <c r="D362" s="282">
        <f t="shared" si="5"/>
        <v>2.8721194966076391E-2</v>
      </c>
    </row>
    <row r="363" spans="2:4" x14ac:dyDescent="0.25">
      <c r="B363" s="137">
        <v>43607</v>
      </c>
      <c r="C363" s="260">
        <v>31145.150399999999</v>
      </c>
      <c r="D363" s="282">
        <f t="shared" si="5"/>
        <v>3.0677261459297167E-2</v>
      </c>
    </row>
    <row r="364" spans="2:4" x14ac:dyDescent="0.25">
      <c r="B364" s="137">
        <v>43608</v>
      </c>
      <c r="C364" s="260">
        <v>31477.5098</v>
      </c>
      <c r="D364" s="282">
        <f t="shared" si="5"/>
        <v>1.0671305026030753E-2</v>
      </c>
    </row>
    <row r="365" spans="2:4" x14ac:dyDescent="0.25">
      <c r="B365" s="137">
        <v>43609</v>
      </c>
      <c r="C365" s="260">
        <v>30881.289100000002</v>
      </c>
      <c r="D365" s="282">
        <f t="shared" si="5"/>
        <v>-1.8941164780448938E-2</v>
      </c>
    </row>
    <row r="366" spans="2:4" x14ac:dyDescent="0.25">
      <c r="B366" s="137">
        <v>43612</v>
      </c>
      <c r="C366" s="260">
        <v>30199.320299999999</v>
      </c>
      <c r="D366" s="282">
        <f t="shared" si="5"/>
        <v>-2.2083559976775802E-2</v>
      </c>
    </row>
    <row r="367" spans="2:4" x14ac:dyDescent="0.25">
      <c r="B367" s="137">
        <v>43613</v>
      </c>
      <c r="C367" s="260">
        <v>31307</v>
      </c>
      <c r="D367" s="282">
        <f t="shared" si="5"/>
        <v>3.6678961281125355E-2</v>
      </c>
    </row>
    <row r="368" spans="2:4" x14ac:dyDescent="0.25">
      <c r="B368" s="137">
        <v>43615</v>
      </c>
      <c r="C368" s="260">
        <v>31254.1895</v>
      </c>
      <c r="D368" s="282">
        <f t="shared" si="5"/>
        <v>-1.6868591688760093E-3</v>
      </c>
    </row>
    <row r="369" spans="2:4" x14ac:dyDescent="0.25">
      <c r="B369" s="137">
        <v>43616</v>
      </c>
      <c r="C369" s="260">
        <v>31069.3691</v>
      </c>
      <c r="D369" s="282">
        <f t="shared" si="5"/>
        <v>-5.913460017896166E-3</v>
      </c>
    </row>
    <row r="370" spans="2:4" x14ac:dyDescent="0.25">
      <c r="B370" s="137">
        <v>43619</v>
      </c>
      <c r="C370" s="260">
        <v>30930.390599999999</v>
      </c>
      <c r="D370" s="282">
        <f t="shared" si="5"/>
        <v>-4.4731677541530734E-3</v>
      </c>
    </row>
    <row r="371" spans="2:4" x14ac:dyDescent="0.25">
      <c r="B371" s="137">
        <v>43622</v>
      </c>
      <c r="C371" s="260">
        <v>30527.070299999999</v>
      </c>
      <c r="D371" s="282">
        <f t="shared" si="5"/>
        <v>-1.3039612244663989E-2</v>
      </c>
    </row>
    <row r="372" spans="2:4" x14ac:dyDescent="0.25">
      <c r="B372" s="137">
        <v>43623</v>
      </c>
      <c r="C372" s="260">
        <v>30432.1309</v>
      </c>
      <c r="D372" s="282">
        <f t="shared" si="5"/>
        <v>-3.1100069239202721E-3</v>
      </c>
    </row>
    <row r="373" spans="2:4" x14ac:dyDescent="0.25">
      <c r="B373" s="137">
        <v>43626</v>
      </c>
      <c r="C373" s="260">
        <v>30322.1895</v>
      </c>
      <c r="D373" s="282">
        <f t="shared" si="5"/>
        <v>-3.6126750493177262E-3</v>
      </c>
    </row>
    <row r="374" spans="2:4" x14ac:dyDescent="0.25">
      <c r="B374" s="137">
        <v>43627</v>
      </c>
      <c r="C374" s="260">
        <v>30099.830099999999</v>
      </c>
      <c r="D374" s="282">
        <f t="shared" si="5"/>
        <v>-7.3332237436218861E-3</v>
      </c>
    </row>
    <row r="375" spans="2:4" x14ac:dyDescent="0.25">
      <c r="B375" s="137">
        <v>43629</v>
      </c>
      <c r="C375" s="260">
        <v>30029.150399999999</v>
      </c>
      <c r="D375" s="282">
        <f t="shared" si="5"/>
        <v>-2.3481760450202449E-3</v>
      </c>
    </row>
    <row r="376" spans="2:4" x14ac:dyDescent="0.25">
      <c r="B376" s="137">
        <v>43630</v>
      </c>
      <c r="C376" s="260">
        <v>30046.699199999999</v>
      </c>
      <c r="D376" s="282">
        <f t="shared" si="5"/>
        <v>5.8439215782812859E-4</v>
      </c>
    </row>
    <row r="377" spans="2:4" x14ac:dyDescent="0.25">
      <c r="B377" s="137">
        <v>43633</v>
      </c>
      <c r="C377" s="260">
        <v>29937.849600000001</v>
      </c>
      <c r="D377" s="282">
        <f t="shared" si="5"/>
        <v>-3.6226807901746927E-3</v>
      </c>
    </row>
    <row r="378" spans="2:4" x14ac:dyDescent="0.25">
      <c r="B378" s="137">
        <v>43634</v>
      </c>
      <c r="C378" s="260">
        <v>29818.800800000001</v>
      </c>
      <c r="D378" s="282">
        <f t="shared" si="5"/>
        <v>-3.9765314339744728E-3</v>
      </c>
    </row>
    <row r="379" spans="2:4" x14ac:dyDescent="0.25">
      <c r="B379" s="137">
        <v>43635</v>
      </c>
      <c r="C379" s="260">
        <v>29772.720700000002</v>
      </c>
      <c r="D379" s="282">
        <f t="shared" si="5"/>
        <v>-1.5453371283796757E-3</v>
      </c>
    </row>
    <row r="380" spans="2:4" x14ac:dyDescent="0.25">
      <c r="B380" s="137">
        <v>43636</v>
      </c>
      <c r="C380" s="260">
        <v>29765.3105</v>
      </c>
      <c r="D380" s="282">
        <f t="shared" si="5"/>
        <v>-2.488922686868511E-4</v>
      </c>
    </row>
    <row r="381" spans="2:4" x14ac:dyDescent="0.25">
      <c r="B381" s="137">
        <v>43637</v>
      </c>
      <c r="C381" s="260">
        <v>29851.289100000002</v>
      </c>
      <c r="D381" s="282">
        <f t="shared" si="5"/>
        <v>2.8885504150881758E-3</v>
      </c>
    </row>
    <row r="382" spans="2:4" x14ac:dyDescent="0.25">
      <c r="B382" s="137">
        <v>43640</v>
      </c>
      <c r="C382" s="260">
        <v>29809.199199999999</v>
      </c>
      <c r="D382" s="282">
        <f t="shared" si="5"/>
        <v>-1.4099860096159489E-3</v>
      </c>
    </row>
    <row r="383" spans="2:4" x14ac:dyDescent="0.25">
      <c r="B383" s="137">
        <v>43641</v>
      </c>
      <c r="C383" s="260">
        <v>29668.679700000001</v>
      </c>
      <c r="D383" s="282">
        <f t="shared" si="5"/>
        <v>-4.7139642718077024E-3</v>
      </c>
    </row>
    <row r="384" spans="2:4" x14ac:dyDescent="0.25">
      <c r="B384" s="137">
        <v>43642</v>
      </c>
      <c r="C384" s="260">
        <v>29609</v>
      </c>
      <c r="D384" s="282">
        <f t="shared" si="5"/>
        <v>-2.0115387878214541E-3</v>
      </c>
    </row>
    <row r="385" spans="2:4" x14ac:dyDescent="0.25">
      <c r="B385" s="137">
        <v>43643</v>
      </c>
      <c r="C385" s="260">
        <v>29749.349600000001</v>
      </c>
      <c r="D385" s="282">
        <f t="shared" si="5"/>
        <v>4.7400992941335485E-3</v>
      </c>
    </row>
    <row r="386" spans="2:4" x14ac:dyDescent="0.25">
      <c r="B386" s="137">
        <v>43644</v>
      </c>
      <c r="C386" s="260">
        <v>29966.8691</v>
      </c>
      <c r="D386" s="282">
        <f t="shared" si="5"/>
        <v>7.3117396825375103E-3</v>
      </c>
    </row>
    <row r="387" spans="2:4" x14ac:dyDescent="0.25">
      <c r="B387" s="137">
        <v>43647</v>
      </c>
      <c r="C387" s="260">
        <v>29614.609400000001</v>
      </c>
      <c r="D387" s="282">
        <f t="shared" si="5"/>
        <v>-1.1754971759795896E-2</v>
      </c>
    </row>
    <row r="388" spans="2:4" x14ac:dyDescent="0.25">
      <c r="B388" s="137">
        <v>43648</v>
      </c>
      <c r="C388" s="260">
        <v>29395.140599999999</v>
      </c>
      <c r="D388" s="282">
        <f t="shared" ref="D388:D451" si="6">C388/C387-1</f>
        <v>-7.4108287918193128E-3</v>
      </c>
    </row>
    <row r="389" spans="2:4" x14ac:dyDescent="0.25">
      <c r="B389" s="137">
        <v>43649</v>
      </c>
      <c r="C389" s="260">
        <v>29375.25</v>
      </c>
      <c r="D389" s="282">
        <f t="shared" si="6"/>
        <v>-6.7666286311274249E-4</v>
      </c>
    </row>
    <row r="390" spans="2:4" x14ac:dyDescent="0.25">
      <c r="B390" s="137">
        <v>43650</v>
      </c>
      <c r="C390" s="260">
        <v>29300.089800000002</v>
      </c>
      <c r="D390" s="282">
        <f t="shared" si="6"/>
        <v>-2.5586233308652062E-3</v>
      </c>
    </row>
    <row r="391" spans="2:4" x14ac:dyDescent="0.25">
      <c r="B391" s="137">
        <v>43651</v>
      </c>
      <c r="C391" s="260">
        <v>29270.949199999999</v>
      </c>
      <c r="D391" s="282">
        <f t="shared" si="6"/>
        <v>-9.9455667879910781E-4</v>
      </c>
    </row>
    <row r="392" spans="2:4" x14ac:dyDescent="0.25">
      <c r="B392" s="137">
        <v>43654</v>
      </c>
      <c r="C392" s="260">
        <v>29292.660199999998</v>
      </c>
      <c r="D392" s="282">
        <f t="shared" si="6"/>
        <v>7.417251778087941E-4</v>
      </c>
    </row>
    <row r="393" spans="2:4" x14ac:dyDescent="0.25">
      <c r="B393" s="137">
        <v>43655</v>
      </c>
      <c r="C393" s="260">
        <v>29318.849600000001</v>
      </c>
      <c r="D393" s="282">
        <f t="shared" si="6"/>
        <v>8.9406014411763657E-4</v>
      </c>
    </row>
    <row r="394" spans="2:4" x14ac:dyDescent="0.25">
      <c r="B394" s="137">
        <v>43656</v>
      </c>
      <c r="C394" s="260">
        <v>29256.599600000001</v>
      </c>
      <c r="D394" s="282">
        <f t="shared" si="6"/>
        <v>-2.1232074535421086E-3</v>
      </c>
    </row>
    <row r="395" spans="2:4" x14ac:dyDescent="0.25">
      <c r="B395" s="137">
        <v>43657</v>
      </c>
      <c r="C395" s="260">
        <v>28712.900399999999</v>
      </c>
      <c r="D395" s="282">
        <f t="shared" si="6"/>
        <v>-1.8583813820933659E-2</v>
      </c>
    </row>
    <row r="396" spans="2:4" x14ac:dyDescent="0.25">
      <c r="B396" s="137">
        <v>43658</v>
      </c>
      <c r="C396" s="260">
        <v>28566.789100000002</v>
      </c>
      <c r="D396" s="282">
        <f t="shared" si="6"/>
        <v>-5.0886987369620496E-3</v>
      </c>
    </row>
    <row r="397" spans="2:4" x14ac:dyDescent="0.25">
      <c r="B397" s="137">
        <v>43661</v>
      </c>
      <c r="C397" s="260">
        <v>28341.029299999998</v>
      </c>
      <c r="D397" s="282">
        <f t="shared" si="6"/>
        <v>-7.9028762809049136E-3</v>
      </c>
    </row>
    <row r="398" spans="2:4" x14ac:dyDescent="0.25">
      <c r="B398" s="137">
        <v>43662</v>
      </c>
      <c r="C398" s="260">
        <v>28200.8809</v>
      </c>
      <c r="D398" s="282">
        <f t="shared" si="6"/>
        <v>-4.9450709258466174E-3</v>
      </c>
    </row>
    <row r="399" spans="2:4" x14ac:dyDescent="0.25">
      <c r="B399" s="137">
        <v>43663</v>
      </c>
      <c r="C399" s="260">
        <v>28043.320299999999</v>
      </c>
      <c r="D399" s="282">
        <f t="shared" si="6"/>
        <v>-5.5870807922173693E-3</v>
      </c>
    </row>
    <row r="400" spans="2:4" x14ac:dyDescent="0.25">
      <c r="B400" s="137">
        <v>43664</v>
      </c>
      <c r="C400" s="260">
        <v>27864.4902</v>
      </c>
      <c r="D400" s="282">
        <f t="shared" si="6"/>
        <v>-6.3769232062010905E-3</v>
      </c>
    </row>
    <row r="401" spans="2:4" x14ac:dyDescent="0.25">
      <c r="B401" s="137">
        <v>43665</v>
      </c>
      <c r="C401" s="260">
        <v>27919.5</v>
      </c>
      <c r="D401" s="282">
        <f t="shared" si="6"/>
        <v>1.974190075079818E-3</v>
      </c>
    </row>
    <row r="402" spans="2:4" x14ac:dyDescent="0.25">
      <c r="B402" s="137">
        <v>43668</v>
      </c>
      <c r="C402" s="260">
        <v>27808.6895</v>
      </c>
      <c r="D402" s="282">
        <f t="shared" si="6"/>
        <v>-3.9689285266569785E-3</v>
      </c>
    </row>
    <row r="403" spans="2:4" x14ac:dyDescent="0.25">
      <c r="B403" s="137">
        <v>43669</v>
      </c>
      <c r="C403" s="260">
        <v>28144.8691</v>
      </c>
      <c r="D403" s="282">
        <f t="shared" si="6"/>
        <v>1.2089012680730482E-2</v>
      </c>
    </row>
    <row r="404" spans="2:4" x14ac:dyDescent="0.25">
      <c r="B404" s="137">
        <v>43670</v>
      </c>
      <c r="C404" s="260">
        <v>28088.7402</v>
      </c>
      <c r="D404" s="282">
        <f t="shared" si="6"/>
        <v>-1.9942853456014209E-3</v>
      </c>
    </row>
    <row r="405" spans="2:4" x14ac:dyDescent="0.25">
      <c r="B405" s="137">
        <v>43671</v>
      </c>
      <c r="C405" s="260">
        <v>27990.609400000001</v>
      </c>
      <c r="D405" s="282">
        <f t="shared" si="6"/>
        <v>-3.4935991896140051E-3</v>
      </c>
    </row>
    <row r="406" spans="2:4" x14ac:dyDescent="0.25">
      <c r="B406" s="137">
        <v>43672</v>
      </c>
      <c r="C406" s="260">
        <v>27918.589800000002</v>
      </c>
      <c r="D406" s="282">
        <f t="shared" si="6"/>
        <v>-2.5729914976413415E-3</v>
      </c>
    </row>
    <row r="407" spans="2:4" x14ac:dyDescent="0.25">
      <c r="B407" s="137">
        <v>43675</v>
      </c>
      <c r="C407" s="260">
        <v>27950.359400000001</v>
      </c>
      <c r="D407" s="282">
        <f t="shared" si="6"/>
        <v>1.1379371317672415E-3</v>
      </c>
    </row>
    <row r="408" spans="2:4" x14ac:dyDescent="0.25">
      <c r="B408" s="137">
        <v>43676</v>
      </c>
      <c r="C408" s="260">
        <v>27820.570299999999</v>
      </c>
      <c r="D408" s="282">
        <f t="shared" si="6"/>
        <v>-4.6435574635222965E-3</v>
      </c>
    </row>
    <row r="409" spans="2:4" x14ac:dyDescent="0.25">
      <c r="B409" s="137">
        <v>43677</v>
      </c>
      <c r="C409" s="260">
        <v>27718.2598</v>
      </c>
      <c r="D409" s="282">
        <f t="shared" si="6"/>
        <v>-3.6775126784514001E-3</v>
      </c>
    </row>
    <row r="410" spans="2:4" x14ac:dyDescent="0.25">
      <c r="B410" s="137">
        <v>43678</v>
      </c>
      <c r="C410" s="260">
        <v>27748.460899999998</v>
      </c>
      <c r="D410" s="282">
        <f t="shared" si="6"/>
        <v>1.089574173051E-3</v>
      </c>
    </row>
    <row r="411" spans="2:4" x14ac:dyDescent="0.25">
      <c r="B411" s="137">
        <v>43679</v>
      </c>
      <c r="C411" s="260">
        <v>27630.460899999998</v>
      </c>
      <c r="D411" s="282">
        <f t="shared" si="6"/>
        <v>-4.252488108268393E-3</v>
      </c>
    </row>
    <row r="412" spans="2:4" x14ac:dyDescent="0.25">
      <c r="B412" s="137">
        <v>43682</v>
      </c>
      <c r="C412" s="260">
        <v>27672.289100000002</v>
      </c>
      <c r="D412" s="282">
        <f t="shared" si="6"/>
        <v>1.5138437303447994E-3</v>
      </c>
    </row>
    <row r="413" spans="2:4" x14ac:dyDescent="0.25">
      <c r="B413" s="137">
        <v>43683</v>
      </c>
      <c r="C413" s="260">
        <v>27527.400399999999</v>
      </c>
      <c r="D413" s="282">
        <f t="shared" si="6"/>
        <v>-5.2358769264232441E-3</v>
      </c>
    </row>
    <row r="414" spans="2:4" x14ac:dyDescent="0.25">
      <c r="B414" s="137">
        <v>43684</v>
      </c>
      <c r="C414" s="260">
        <v>27412.1309</v>
      </c>
      <c r="D414" s="282">
        <f t="shared" si="6"/>
        <v>-4.1874459020837529E-3</v>
      </c>
    </row>
    <row r="415" spans="2:4" x14ac:dyDescent="0.25">
      <c r="B415" s="137">
        <v>43685</v>
      </c>
      <c r="C415" s="260">
        <v>27424.919900000001</v>
      </c>
      <c r="D415" s="282">
        <f t="shared" si="6"/>
        <v>4.6654526956158016E-4</v>
      </c>
    </row>
    <row r="416" spans="2:4" x14ac:dyDescent="0.25">
      <c r="B416" s="137">
        <v>43686</v>
      </c>
      <c r="C416" s="260">
        <v>27306.8105</v>
      </c>
      <c r="D416" s="282">
        <f t="shared" si="6"/>
        <v>-4.3066452128452948E-3</v>
      </c>
    </row>
    <row r="417" spans="2:4" x14ac:dyDescent="0.25">
      <c r="B417" s="137">
        <v>43691</v>
      </c>
      <c r="C417" s="260">
        <v>27083.109400000001</v>
      </c>
      <c r="D417" s="282">
        <f t="shared" si="6"/>
        <v>-8.1921358043627324E-3</v>
      </c>
    </row>
    <row r="418" spans="2:4" x14ac:dyDescent="0.25">
      <c r="B418" s="137">
        <v>43692</v>
      </c>
      <c r="C418" s="260">
        <v>27063.029299999998</v>
      </c>
      <c r="D418" s="282">
        <f t="shared" si="6"/>
        <v>-7.414252072549532E-4</v>
      </c>
    </row>
    <row r="419" spans="2:4" x14ac:dyDescent="0.25">
      <c r="B419" s="137">
        <v>43693</v>
      </c>
      <c r="C419" s="260">
        <v>26925.289100000002</v>
      </c>
      <c r="D419" s="282">
        <f t="shared" si="6"/>
        <v>-5.0896076146211833E-3</v>
      </c>
    </row>
    <row r="420" spans="2:4" x14ac:dyDescent="0.25">
      <c r="B420" s="137">
        <v>43696</v>
      </c>
      <c r="C420" s="260">
        <v>27117.220700000002</v>
      </c>
      <c r="D420" s="282">
        <f t="shared" si="6"/>
        <v>7.1283022918404715E-3</v>
      </c>
    </row>
    <row r="421" spans="2:4" x14ac:dyDescent="0.25">
      <c r="B421" s="137">
        <v>43697</v>
      </c>
      <c r="C421" s="260">
        <v>27058.6191</v>
      </c>
      <c r="D421" s="282">
        <f t="shared" si="6"/>
        <v>-2.16104742622103E-3</v>
      </c>
    </row>
    <row r="422" spans="2:4" x14ac:dyDescent="0.25">
      <c r="B422" s="137">
        <v>43698</v>
      </c>
      <c r="C422" s="260">
        <v>27352.9395</v>
      </c>
      <c r="D422" s="282">
        <f t="shared" si="6"/>
        <v>1.0877140437665522E-2</v>
      </c>
    </row>
    <row r="423" spans="2:4" x14ac:dyDescent="0.25">
      <c r="B423" s="137">
        <v>43699</v>
      </c>
      <c r="C423" s="260">
        <v>27629.660199999998</v>
      </c>
      <c r="D423" s="282">
        <f t="shared" si="6"/>
        <v>1.0116671372742081E-2</v>
      </c>
    </row>
    <row r="424" spans="2:4" x14ac:dyDescent="0.25">
      <c r="B424" s="137">
        <v>43700</v>
      </c>
      <c r="C424" s="260">
        <v>27800.169900000001</v>
      </c>
      <c r="D424" s="282">
        <f t="shared" si="6"/>
        <v>6.1712557724471484E-3</v>
      </c>
    </row>
    <row r="425" spans="2:4" x14ac:dyDescent="0.25">
      <c r="B425" s="137">
        <v>43703</v>
      </c>
      <c r="C425" s="260">
        <v>27691.849600000001</v>
      </c>
      <c r="D425" s="282">
        <f t="shared" si="6"/>
        <v>-3.8963898562360821E-3</v>
      </c>
    </row>
    <row r="426" spans="2:4" x14ac:dyDescent="0.25">
      <c r="B426" s="137">
        <v>43704</v>
      </c>
      <c r="C426" s="260">
        <v>27602.769499999999</v>
      </c>
      <c r="D426" s="282">
        <f t="shared" si="6"/>
        <v>-3.2168346024817884E-3</v>
      </c>
    </row>
    <row r="427" spans="2:4" x14ac:dyDescent="0.25">
      <c r="B427" s="137">
        <v>43705</v>
      </c>
      <c r="C427" s="260">
        <v>27607.019499999999</v>
      </c>
      <c r="D427" s="282">
        <f t="shared" si="6"/>
        <v>1.5397005724371304E-4</v>
      </c>
    </row>
    <row r="428" spans="2:4" x14ac:dyDescent="0.25">
      <c r="B428" s="137">
        <v>43706</v>
      </c>
      <c r="C428" s="260">
        <v>27425.570299999999</v>
      </c>
      <c r="D428" s="282">
        <f t="shared" si="6"/>
        <v>-6.5725747757738873E-3</v>
      </c>
    </row>
    <row r="429" spans="2:4" x14ac:dyDescent="0.25">
      <c r="B429" s="137">
        <v>43707</v>
      </c>
      <c r="C429" s="260">
        <v>27525.8105</v>
      </c>
      <c r="D429" s="282">
        <f t="shared" si="6"/>
        <v>3.6549905399778648E-3</v>
      </c>
    </row>
    <row r="430" spans="2:4" x14ac:dyDescent="0.25">
      <c r="B430" s="137">
        <v>43710</v>
      </c>
      <c r="C430" s="260">
        <v>27565.140599999999</v>
      </c>
      <c r="D430" s="282">
        <f t="shared" si="6"/>
        <v>1.4288443931560479E-3</v>
      </c>
    </row>
    <row r="431" spans="2:4" x14ac:dyDescent="0.25">
      <c r="B431" s="137">
        <v>43711</v>
      </c>
      <c r="C431" s="260">
        <v>27586.789100000002</v>
      </c>
      <c r="D431" s="282">
        <f t="shared" si="6"/>
        <v>7.8535786608702196E-4</v>
      </c>
    </row>
    <row r="432" spans="2:4" x14ac:dyDescent="0.25">
      <c r="B432" s="137">
        <v>43712</v>
      </c>
      <c r="C432" s="260">
        <v>27319.640599999999</v>
      </c>
      <c r="D432" s="282">
        <f t="shared" si="6"/>
        <v>-9.683928746894388E-3</v>
      </c>
    </row>
    <row r="433" spans="2:4" x14ac:dyDescent="0.25">
      <c r="B433" s="137">
        <v>43713</v>
      </c>
      <c r="C433" s="260">
        <v>27273.140599999999</v>
      </c>
      <c r="D433" s="282">
        <f t="shared" si="6"/>
        <v>-1.7020721714765541E-3</v>
      </c>
    </row>
    <row r="434" spans="2:4" x14ac:dyDescent="0.25">
      <c r="B434" s="137">
        <v>43714</v>
      </c>
      <c r="C434" s="260">
        <v>27146.570299999999</v>
      </c>
      <c r="D434" s="282">
        <f t="shared" si="6"/>
        <v>-4.6408406665127133E-3</v>
      </c>
    </row>
    <row r="435" spans="2:4" x14ac:dyDescent="0.25">
      <c r="B435" s="137">
        <v>43717</v>
      </c>
      <c r="C435" s="260">
        <v>27089.839800000002</v>
      </c>
      <c r="D435" s="282">
        <f t="shared" si="6"/>
        <v>-2.0897851689205549E-3</v>
      </c>
    </row>
    <row r="436" spans="2:4" x14ac:dyDescent="0.25">
      <c r="B436" s="137">
        <v>43718</v>
      </c>
      <c r="C436" s="260">
        <v>27047.580099999999</v>
      </c>
      <c r="D436" s="282">
        <f t="shared" si="6"/>
        <v>-1.5599833853576772E-3</v>
      </c>
    </row>
    <row r="437" spans="2:4" x14ac:dyDescent="0.25">
      <c r="B437" s="137">
        <v>43719</v>
      </c>
      <c r="C437" s="260">
        <v>27153.529299999998</v>
      </c>
      <c r="D437" s="282">
        <f t="shared" si="6"/>
        <v>3.917141556038839E-3</v>
      </c>
    </row>
    <row r="438" spans="2:4" x14ac:dyDescent="0.25">
      <c r="B438" s="137">
        <v>43720</v>
      </c>
      <c r="C438" s="260">
        <v>27426.640599999999</v>
      </c>
      <c r="D438" s="282">
        <f t="shared" si="6"/>
        <v>1.0058040595113393E-2</v>
      </c>
    </row>
    <row r="439" spans="2:4" x14ac:dyDescent="0.25">
      <c r="B439" s="137">
        <v>43721</v>
      </c>
      <c r="C439" s="260">
        <v>27779</v>
      </c>
      <c r="D439" s="282">
        <f t="shared" si="6"/>
        <v>1.2847340844215571E-2</v>
      </c>
    </row>
    <row r="440" spans="2:4" x14ac:dyDescent="0.25">
      <c r="B440" s="137">
        <v>43724</v>
      </c>
      <c r="C440" s="260">
        <v>27574.320299999999</v>
      </c>
      <c r="D440" s="282">
        <f t="shared" si="6"/>
        <v>-7.3681450016199745E-3</v>
      </c>
    </row>
    <row r="441" spans="2:4" x14ac:dyDescent="0.25">
      <c r="B441" s="137">
        <v>43725</v>
      </c>
      <c r="C441" s="260">
        <v>27407.039100000002</v>
      </c>
      <c r="D441" s="282">
        <f t="shared" si="6"/>
        <v>-6.0665575136586991E-3</v>
      </c>
    </row>
    <row r="442" spans="2:4" x14ac:dyDescent="0.25">
      <c r="B442" s="137">
        <v>43726</v>
      </c>
      <c r="C442" s="260">
        <v>27681.609400000001</v>
      </c>
      <c r="D442" s="282">
        <f t="shared" si="6"/>
        <v>1.0018240168088832E-2</v>
      </c>
    </row>
    <row r="443" spans="2:4" x14ac:dyDescent="0.25">
      <c r="B443" s="137">
        <v>43727</v>
      </c>
      <c r="C443" s="260">
        <v>27646.150399999999</v>
      </c>
      <c r="D443" s="282">
        <f t="shared" si="6"/>
        <v>-1.280958758127837E-3</v>
      </c>
    </row>
    <row r="444" spans="2:4" x14ac:dyDescent="0.25">
      <c r="B444" s="137">
        <v>43728</v>
      </c>
      <c r="C444" s="260">
        <v>27698.6895</v>
      </c>
      <c r="D444" s="282">
        <f t="shared" si="6"/>
        <v>1.9004128690554012E-3</v>
      </c>
    </row>
    <row r="445" spans="2:4" x14ac:dyDescent="0.25">
      <c r="B445" s="137">
        <v>43731</v>
      </c>
      <c r="C445" s="260">
        <v>27657.269499999999</v>
      </c>
      <c r="D445" s="282">
        <f t="shared" si="6"/>
        <v>-1.4953776062222035E-3</v>
      </c>
    </row>
    <row r="446" spans="2:4" x14ac:dyDescent="0.25">
      <c r="B446" s="137">
        <v>43732</v>
      </c>
      <c r="C446" s="260">
        <v>27352.2402</v>
      </c>
      <c r="D446" s="282">
        <f t="shared" si="6"/>
        <v>-1.1028901461151097E-2</v>
      </c>
    </row>
    <row r="447" spans="2:4" x14ac:dyDescent="0.25">
      <c r="B447" s="137">
        <v>43733</v>
      </c>
      <c r="C447" s="260">
        <v>27283.050800000001</v>
      </c>
      <c r="D447" s="282">
        <f t="shared" si="6"/>
        <v>-2.5295697717658827E-3</v>
      </c>
    </row>
    <row r="448" spans="2:4" x14ac:dyDescent="0.25">
      <c r="B448" s="137">
        <v>43734</v>
      </c>
      <c r="C448" s="260">
        <v>27579.849600000001</v>
      </c>
      <c r="D448" s="282">
        <f t="shared" si="6"/>
        <v>1.0878504833484293E-2</v>
      </c>
    </row>
    <row r="449" spans="2:4" x14ac:dyDescent="0.25">
      <c r="B449" s="137">
        <v>43735</v>
      </c>
      <c r="C449" s="260">
        <v>27675.039100000002</v>
      </c>
      <c r="D449" s="282">
        <f t="shared" si="6"/>
        <v>3.4514147604343126E-3</v>
      </c>
    </row>
    <row r="450" spans="2:4" x14ac:dyDescent="0.25">
      <c r="B450" s="137">
        <v>43738</v>
      </c>
      <c r="C450" s="260">
        <v>27630.5605</v>
      </c>
      <c r="D450" s="282">
        <f t="shared" si="6"/>
        <v>-1.6071738811022085E-3</v>
      </c>
    </row>
    <row r="451" spans="2:4" x14ac:dyDescent="0.25">
      <c r="B451" s="137">
        <v>43740</v>
      </c>
      <c r="C451" s="260">
        <v>27314.8691</v>
      </c>
      <c r="D451" s="282">
        <f t="shared" si="6"/>
        <v>-1.1425443215312248E-2</v>
      </c>
    </row>
    <row r="452" spans="2:4" x14ac:dyDescent="0.25">
      <c r="B452" s="137">
        <v>43741</v>
      </c>
      <c r="C452" s="260">
        <v>27085.6895</v>
      </c>
      <c r="D452" s="282">
        <f t="shared" ref="D452:D515" si="7">C452/C451-1</f>
        <v>-8.390287325228285E-3</v>
      </c>
    </row>
    <row r="453" spans="2:4" x14ac:dyDescent="0.25">
      <c r="B453" s="137">
        <v>43742</v>
      </c>
      <c r="C453" s="260">
        <v>26987.449199999999</v>
      </c>
      <c r="D453" s="282">
        <f t="shared" si="7"/>
        <v>-3.6270186143868566E-3</v>
      </c>
    </row>
    <row r="454" spans="2:4" x14ac:dyDescent="0.25">
      <c r="B454" s="137">
        <v>43745</v>
      </c>
      <c r="C454" s="260">
        <v>26866.410199999998</v>
      </c>
      <c r="D454" s="282">
        <f t="shared" si="7"/>
        <v>-4.4850107582602439E-3</v>
      </c>
    </row>
    <row r="455" spans="2:4" x14ac:dyDescent="0.25">
      <c r="B455" s="137">
        <v>43746</v>
      </c>
      <c r="C455" s="260">
        <v>26809.919900000001</v>
      </c>
      <c r="D455" s="282">
        <f t="shared" si="7"/>
        <v>-2.1026366968817101E-3</v>
      </c>
    </row>
    <row r="456" spans="2:4" x14ac:dyDescent="0.25">
      <c r="B456" s="137">
        <v>43747</v>
      </c>
      <c r="C456" s="260">
        <v>26598.9395</v>
      </c>
      <c r="D456" s="282">
        <f t="shared" si="7"/>
        <v>-7.869490128540102E-3</v>
      </c>
    </row>
    <row r="457" spans="2:4" x14ac:dyDescent="0.25">
      <c r="B457" s="137">
        <v>43748</v>
      </c>
      <c r="C457" s="260">
        <v>26583.75</v>
      </c>
      <c r="D457" s="282">
        <f t="shared" si="7"/>
        <v>-5.7105660171152817E-4</v>
      </c>
    </row>
    <row r="458" spans="2:4" x14ac:dyDescent="0.25">
      <c r="B458" s="137">
        <v>43749</v>
      </c>
      <c r="C458" s="260">
        <v>26533.779299999998</v>
      </c>
      <c r="D458" s="282">
        <f t="shared" si="7"/>
        <v>-1.8797460854845793E-3</v>
      </c>
    </row>
    <row r="459" spans="2:4" x14ac:dyDescent="0.25">
      <c r="B459" s="137">
        <v>43752</v>
      </c>
      <c r="C459" s="260">
        <v>26559.099600000001</v>
      </c>
      <c r="D459" s="282">
        <f t="shared" si="7"/>
        <v>9.5426662420461383E-4</v>
      </c>
    </row>
    <row r="460" spans="2:4" x14ac:dyDescent="0.25">
      <c r="B460" s="137">
        <v>43753</v>
      </c>
      <c r="C460" s="260">
        <v>26513.650399999999</v>
      </c>
      <c r="D460" s="282">
        <f t="shared" si="7"/>
        <v>-1.711247771366553E-3</v>
      </c>
    </row>
    <row r="461" spans="2:4" x14ac:dyDescent="0.25">
      <c r="B461" s="137">
        <v>43754</v>
      </c>
      <c r="C461" s="260">
        <v>26472.199199999999</v>
      </c>
      <c r="D461" s="282">
        <f t="shared" si="7"/>
        <v>-1.5633909090089215E-3</v>
      </c>
    </row>
    <row r="462" spans="2:4" x14ac:dyDescent="0.25">
      <c r="B462" s="137">
        <v>43755</v>
      </c>
      <c r="C462" s="260">
        <v>26456.289100000002</v>
      </c>
      <c r="D462" s="282">
        <f t="shared" si="7"/>
        <v>-6.0101164545467434E-4</v>
      </c>
    </row>
    <row r="463" spans="2:4" x14ac:dyDescent="0.25">
      <c r="B463" s="137">
        <v>43756</v>
      </c>
      <c r="C463" s="260">
        <v>26448.6191</v>
      </c>
      <c r="D463" s="282">
        <f t="shared" si="7"/>
        <v>-2.8991216307816536E-4</v>
      </c>
    </row>
    <row r="464" spans="2:4" x14ac:dyDescent="0.25">
      <c r="B464" s="137">
        <v>43759</v>
      </c>
      <c r="C464" s="260">
        <v>26390.080099999999</v>
      </c>
      <c r="D464" s="282">
        <f t="shared" si="7"/>
        <v>-2.2133102593624443E-3</v>
      </c>
    </row>
    <row r="465" spans="2:4" x14ac:dyDescent="0.25">
      <c r="B465" s="137">
        <v>43760</v>
      </c>
      <c r="C465" s="260">
        <v>26365.830099999999</v>
      </c>
      <c r="D465" s="282">
        <f t="shared" si="7"/>
        <v>-9.1890588842891141E-4</v>
      </c>
    </row>
    <row r="466" spans="2:4" x14ac:dyDescent="0.25">
      <c r="B466" s="137">
        <v>43761</v>
      </c>
      <c r="C466" s="260">
        <v>26397.9395</v>
      </c>
      <c r="D466" s="282">
        <f t="shared" si="7"/>
        <v>1.2178414211962973E-3</v>
      </c>
    </row>
    <row r="467" spans="2:4" x14ac:dyDescent="0.25">
      <c r="B467" s="137">
        <v>43762</v>
      </c>
      <c r="C467" s="260">
        <v>26357.2402</v>
      </c>
      <c r="D467" s="282">
        <f t="shared" si="7"/>
        <v>-1.5417604847529631E-3</v>
      </c>
    </row>
    <row r="468" spans="2:4" x14ac:dyDescent="0.25">
      <c r="B468" s="137">
        <v>43763</v>
      </c>
      <c r="C468" s="260">
        <v>26348.730500000001</v>
      </c>
      <c r="D468" s="282">
        <f t="shared" si="7"/>
        <v>-3.2286005421766628E-4</v>
      </c>
    </row>
    <row r="469" spans="2:4" x14ac:dyDescent="0.25">
      <c r="B469" s="137">
        <v>43766</v>
      </c>
      <c r="C469" s="260">
        <v>26384.449199999999</v>
      </c>
      <c r="D469" s="282">
        <f t="shared" si="7"/>
        <v>1.3556136983525757E-3</v>
      </c>
    </row>
    <row r="470" spans="2:4" x14ac:dyDescent="0.25">
      <c r="B470" s="137">
        <v>43767</v>
      </c>
      <c r="C470" s="260">
        <v>26244.390599999999</v>
      </c>
      <c r="D470" s="282">
        <f t="shared" si="7"/>
        <v>-5.308376875269416E-3</v>
      </c>
    </row>
    <row r="471" spans="2:4" x14ac:dyDescent="0.25">
      <c r="B471" s="137">
        <v>43768</v>
      </c>
      <c r="C471" s="260">
        <v>26310.769499999999</v>
      </c>
      <c r="D471" s="282">
        <f t="shared" si="7"/>
        <v>2.5292604812854336E-3</v>
      </c>
    </row>
    <row r="472" spans="2:4" x14ac:dyDescent="0.25">
      <c r="B472" s="137">
        <v>43769</v>
      </c>
      <c r="C472" s="260">
        <v>26359.269499999999</v>
      </c>
      <c r="D472" s="282">
        <f t="shared" si="7"/>
        <v>1.8433516359146473E-3</v>
      </c>
    </row>
    <row r="473" spans="2:4" x14ac:dyDescent="0.25">
      <c r="B473" s="137">
        <v>43770</v>
      </c>
      <c r="C473" s="260">
        <v>26293.300800000001</v>
      </c>
      <c r="D473" s="282">
        <f t="shared" si="7"/>
        <v>-2.5026755768021713E-3</v>
      </c>
    </row>
    <row r="474" spans="2:4" x14ac:dyDescent="0.25">
      <c r="B474" s="137">
        <v>43773</v>
      </c>
      <c r="C474" s="260">
        <v>26401.0605</v>
      </c>
      <c r="D474" s="282">
        <f t="shared" si="7"/>
        <v>4.098370943217633E-3</v>
      </c>
    </row>
    <row r="475" spans="2:4" x14ac:dyDescent="0.25">
      <c r="B475" s="137">
        <v>43774</v>
      </c>
      <c r="C475" s="260">
        <v>26375.349600000001</v>
      </c>
      <c r="D475" s="282">
        <f t="shared" si="7"/>
        <v>-9.7385860692977833E-4</v>
      </c>
    </row>
    <row r="476" spans="2:4" x14ac:dyDescent="0.25">
      <c r="B476" s="137">
        <v>43775</v>
      </c>
      <c r="C476" s="260">
        <v>26223.660199999998</v>
      </c>
      <c r="D476" s="282">
        <f t="shared" si="7"/>
        <v>-5.751180640274911E-3</v>
      </c>
    </row>
    <row r="477" spans="2:4" x14ac:dyDescent="0.25">
      <c r="B477" s="137">
        <v>43776</v>
      </c>
      <c r="C477" s="260">
        <v>26188.2402</v>
      </c>
      <c r="D477" s="282">
        <f t="shared" si="7"/>
        <v>-1.350688642617448E-3</v>
      </c>
    </row>
    <row r="478" spans="2:4" x14ac:dyDescent="0.25">
      <c r="B478" s="137">
        <v>43777</v>
      </c>
      <c r="C478" s="260">
        <v>26314.4902</v>
      </c>
      <c r="D478" s="282">
        <f t="shared" si="7"/>
        <v>4.8208661229554028E-3</v>
      </c>
    </row>
    <row r="479" spans="2:4" x14ac:dyDescent="0.25">
      <c r="B479" s="137">
        <v>43781</v>
      </c>
      <c r="C479" s="260">
        <v>26456.390599999999</v>
      </c>
      <c r="D479" s="282">
        <f t="shared" si="7"/>
        <v>5.3924814397505738E-3</v>
      </c>
    </row>
    <row r="480" spans="2:4" x14ac:dyDescent="0.25">
      <c r="B480" s="137">
        <v>43782</v>
      </c>
      <c r="C480" s="260">
        <v>26357.609400000001</v>
      </c>
      <c r="D480" s="282">
        <f t="shared" si="7"/>
        <v>-3.7337368310550456E-3</v>
      </c>
    </row>
    <row r="481" spans="2:4" x14ac:dyDescent="0.25">
      <c r="B481" s="137">
        <v>43783</v>
      </c>
      <c r="C481" s="260">
        <v>26843.109400000001</v>
      </c>
      <c r="D481" s="282">
        <f t="shared" si="7"/>
        <v>1.8419728156378268E-2</v>
      </c>
    </row>
    <row r="482" spans="2:4" x14ac:dyDescent="0.25">
      <c r="B482" s="137">
        <v>43784</v>
      </c>
      <c r="C482" s="260">
        <v>26851.679700000001</v>
      </c>
      <c r="D482" s="282">
        <f t="shared" si="7"/>
        <v>3.1927374255680263E-4</v>
      </c>
    </row>
    <row r="483" spans="2:4" x14ac:dyDescent="0.25">
      <c r="B483" s="137">
        <v>43787</v>
      </c>
      <c r="C483" s="260">
        <v>26762.730500000001</v>
      </c>
      <c r="D483" s="282">
        <f t="shared" si="7"/>
        <v>-3.3126121342792469E-3</v>
      </c>
    </row>
    <row r="484" spans="2:4" x14ac:dyDescent="0.25">
      <c r="B484" s="137">
        <v>43788</v>
      </c>
      <c r="C484" s="260">
        <v>26739.519499999999</v>
      </c>
      <c r="D484" s="282">
        <f t="shared" si="7"/>
        <v>-8.6728818645775974E-4</v>
      </c>
    </row>
    <row r="485" spans="2:4" x14ac:dyDescent="0.25">
      <c r="B485" s="137">
        <v>43789</v>
      </c>
      <c r="C485" s="260">
        <v>26776.150399999999</v>
      </c>
      <c r="D485" s="282">
        <f t="shared" si="7"/>
        <v>1.3699161647238167E-3</v>
      </c>
    </row>
    <row r="486" spans="2:4" x14ac:dyDescent="0.25">
      <c r="B486" s="137">
        <v>43790</v>
      </c>
      <c r="C486" s="260">
        <v>26872.089800000002</v>
      </c>
      <c r="D486" s="282">
        <f t="shared" si="7"/>
        <v>3.5830169224029262E-3</v>
      </c>
    </row>
    <row r="487" spans="2:4" x14ac:dyDescent="0.25">
      <c r="B487" s="137">
        <v>43791</v>
      </c>
      <c r="C487" s="260">
        <v>26991.419900000001</v>
      </c>
      <c r="D487" s="282">
        <f t="shared" si="7"/>
        <v>4.4406706321737932E-3</v>
      </c>
    </row>
    <row r="488" spans="2:4" x14ac:dyDescent="0.25">
      <c r="B488" s="137">
        <v>43794</v>
      </c>
      <c r="C488" s="260">
        <v>27035.779299999998</v>
      </c>
      <c r="D488" s="282">
        <f t="shared" si="7"/>
        <v>1.6434630028483443E-3</v>
      </c>
    </row>
    <row r="489" spans="2:4" x14ac:dyDescent="0.25">
      <c r="B489" s="137">
        <v>43795</v>
      </c>
      <c r="C489" s="260">
        <v>26883.330099999999</v>
      </c>
      <c r="D489" s="282">
        <f t="shared" si="7"/>
        <v>-5.638794366101374E-3</v>
      </c>
    </row>
    <row r="490" spans="2:4" x14ac:dyDescent="0.25">
      <c r="B490" s="137">
        <v>43796</v>
      </c>
      <c r="C490" s="260">
        <v>26790.099600000001</v>
      </c>
      <c r="D490" s="282">
        <f t="shared" si="7"/>
        <v>-3.4679669391106671E-3</v>
      </c>
    </row>
    <row r="491" spans="2:4" x14ac:dyDescent="0.25">
      <c r="B491" s="137">
        <v>43797</v>
      </c>
      <c r="C491" s="260">
        <v>26824.5</v>
      </c>
      <c r="D491" s="282">
        <f t="shared" si="7"/>
        <v>1.2840713738890841E-3</v>
      </c>
    </row>
    <row r="492" spans="2:4" x14ac:dyDescent="0.25">
      <c r="B492" s="137">
        <v>43798</v>
      </c>
      <c r="C492" s="260">
        <v>27002.150399999999</v>
      </c>
      <c r="D492" s="282">
        <f t="shared" si="7"/>
        <v>6.622691942067771E-3</v>
      </c>
    </row>
    <row r="493" spans="2:4" x14ac:dyDescent="0.25">
      <c r="B493" s="137">
        <v>43801</v>
      </c>
      <c r="C493" s="260">
        <v>26990.589800000002</v>
      </c>
      <c r="D493" s="282">
        <f t="shared" si="7"/>
        <v>-4.2813627169480117E-4</v>
      </c>
    </row>
    <row r="494" spans="2:4" x14ac:dyDescent="0.25">
      <c r="B494" s="137">
        <v>43802</v>
      </c>
      <c r="C494" s="260">
        <v>26944.320299999999</v>
      </c>
      <c r="D494" s="282">
        <f t="shared" si="7"/>
        <v>-1.7142826571356906E-3</v>
      </c>
    </row>
    <row r="495" spans="2:4" x14ac:dyDescent="0.25">
      <c r="B495" s="137">
        <v>43803</v>
      </c>
      <c r="C495" s="260">
        <v>26938.580099999999</v>
      </c>
      <c r="D495" s="282">
        <f t="shared" si="7"/>
        <v>-2.1303933207772463E-4</v>
      </c>
    </row>
    <row r="496" spans="2:4" x14ac:dyDescent="0.25">
      <c r="B496" s="137">
        <v>43804</v>
      </c>
      <c r="C496" s="260">
        <v>26913.699199999999</v>
      </c>
      <c r="D496" s="282">
        <f t="shared" si="7"/>
        <v>-9.2361586645017812E-4</v>
      </c>
    </row>
    <row r="497" spans="2:4" x14ac:dyDescent="0.25">
      <c r="B497" s="137">
        <v>43805</v>
      </c>
      <c r="C497" s="260">
        <v>26855.519499999999</v>
      </c>
      <c r="D497" s="282">
        <f t="shared" si="7"/>
        <v>-2.1617132437892206E-3</v>
      </c>
    </row>
    <row r="498" spans="2:4" x14ac:dyDescent="0.25">
      <c r="B498" s="137">
        <v>43808</v>
      </c>
      <c r="C498" s="260">
        <v>26681.3105</v>
      </c>
      <c r="D498" s="282">
        <f t="shared" si="7"/>
        <v>-6.486897414142323E-3</v>
      </c>
    </row>
    <row r="499" spans="2:4" x14ac:dyDescent="0.25">
      <c r="B499" s="137">
        <v>43809</v>
      </c>
      <c r="C499" s="260">
        <v>26384.210899999998</v>
      </c>
      <c r="D499" s="282">
        <f t="shared" si="7"/>
        <v>-1.1135120218326633E-2</v>
      </c>
    </row>
    <row r="500" spans="2:4" x14ac:dyDescent="0.25">
      <c r="B500" s="137">
        <v>43810</v>
      </c>
      <c r="C500" s="260">
        <v>26434</v>
      </c>
      <c r="D500" s="282">
        <f t="shared" si="7"/>
        <v>1.887079366849731E-3</v>
      </c>
    </row>
    <row r="501" spans="2:4" x14ac:dyDescent="0.25">
      <c r="B501" s="137">
        <v>43811</v>
      </c>
      <c r="C501" s="260">
        <v>26569.800800000001</v>
      </c>
      <c r="D501" s="282">
        <f t="shared" si="7"/>
        <v>5.1373534084890871E-3</v>
      </c>
    </row>
    <row r="502" spans="2:4" x14ac:dyDescent="0.25">
      <c r="B502" s="137">
        <v>43812</v>
      </c>
      <c r="C502" s="260">
        <v>26536.210899999998</v>
      </c>
      <c r="D502" s="282">
        <f t="shared" si="7"/>
        <v>-1.2642134674943906E-3</v>
      </c>
    </row>
    <row r="503" spans="2:4" x14ac:dyDescent="0.25">
      <c r="B503" s="137">
        <v>43815</v>
      </c>
      <c r="C503" s="260">
        <v>26695.179700000001</v>
      </c>
      <c r="D503" s="282">
        <f t="shared" si="7"/>
        <v>5.9906367415856199E-3</v>
      </c>
    </row>
    <row r="504" spans="2:4" x14ac:dyDescent="0.25">
      <c r="B504" s="137">
        <v>43816</v>
      </c>
      <c r="C504" s="260">
        <v>26660.4395</v>
      </c>
      <c r="D504" s="282">
        <f t="shared" si="7"/>
        <v>-1.3013660290138729E-3</v>
      </c>
    </row>
    <row r="505" spans="2:4" x14ac:dyDescent="0.25">
      <c r="B505" s="137">
        <v>43817</v>
      </c>
      <c r="C505" s="260">
        <v>26665.730500000001</v>
      </c>
      <c r="D505" s="282">
        <f t="shared" si="7"/>
        <v>1.9845884386127111E-4</v>
      </c>
    </row>
    <row r="506" spans="2:4" x14ac:dyDescent="0.25">
      <c r="B506" s="137">
        <v>43818</v>
      </c>
      <c r="C506" s="260">
        <v>26584.449199999999</v>
      </c>
      <c r="D506" s="282">
        <f t="shared" si="7"/>
        <v>-3.0481557593181607E-3</v>
      </c>
    </row>
    <row r="507" spans="2:4" x14ac:dyDescent="0.25">
      <c r="B507" s="137">
        <v>43819</v>
      </c>
      <c r="C507" s="260">
        <v>26526.349600000001</v>
      </c>
      <c r="D507" s="282">
        <f t="shared" si="7"/>
        <v>-2.1854731524773019E-3</v>
      </c>
    </row>
    <row r="508" spans="2:4" x14ac:dyDescent="0.25">
      <c r="B508" s="137">
        <v>43822</v>
      </c>
      <c r="C508" s="260">
        <v>26115.800800000001</v>
      </c>
      <c r="D508" s="282">
        <f t="shared" si="7"/>
        <v>-1.5477018368181383E-2</v>
      </c>
    </row>
    <row r="509" spans="2:4" x14ac:dyDescent="0.25">
      <c r="B509" s="137">
        <v>43823</v>
      </c>
      <c r="C509" s="260">
        <v>26090.8809</v>
      </c>
      <c r="D509" s="282">
        <f t="shared" si="7"/>
        <v>-9.5420776834842513E-4</v>
      </c>
    </row>
    <row r="510" spans="2:4" x14ac:dyDescent="0.25">
      <c r="B510" s="137">
        <v>43826</v>
      </c>
      <c r="C510" s="260">
        <v>26416.480500000001</v>
      </c>
      <c r="D510" s="282">
        <f t="shared" si="7"/>
        <v>1.2479440661583796E-2</v>
      </c>
    </row>
    <row r="511" spans="2:4" x14ac:dyDescent="0.25">
      <c r="B511" s="137">
        <v>43829</v>
      </c>
      <c r="C511" s="260">
        <v>26609.339800000002</v>
      </c>
      <c r="D511" s="282">
        <f t="shared" si="7"/>
        <v>7.3007189583791376E-3</v>
      </c>
    </row>
    <row r="512" spans="2:4" x14ac:dyDescent="0.25">
      <c r="B512" s="137">
        <v>43830</v>
      </c>
      <c r="C512" s="260">
        <v>26842.070299999999</v>
      </c>
      <c r="D512" s="282">
        <f t="shared" si="7"/>
        <v>8.7461959503405406E-3</v>
      </c>
    </row>
    <row r="513" spans="2:4" x14ac:dyDescent="0.25">
      <c r="B513" s="137">
        <v>43832</v>
      </c>
      <c r="C513" s="260">
        <v>26867.789100000002</v>
      </c>
      <c r="D513" s="282">
        <f t="shared" si="7"/>
        <v>9.581526205899582E-4</v>
      </c>
    </row>
    <row r="514" spans="2:4" x14ac:dyDescent="0.25">
      <c r="B514" s="137">
        <v>43833</v>
      </c>
      <c r="C514" s="260">
        <v>26968.789100000002</v>
      </c>
      <c r="D514" s="282">
        <f t="shared" si="7"/>
        <v>3.7591481615433242E-3</v>
      </c>
    </row>
    <row r="515" spans="2:4" x14ac:dyDescent="0.25">
      <c r="B515" s="137">
        <v>43836</v>
      </c>
      <c r="C515" s="260">
        <v>27339.679700000001</v>
      </c>
      <c r="D515" s="282">
        <f t="shared" si="7"/>
        <v>1.3752586318382276E-2</v>
      </c>
    </row>
    <row r="516" spans="2:4" x14ac:dyDescent="0.25">
      <c r="B516" s="137">
        <v>43837</v>
      </c>
      <c r="C516" s="260">
        <v>27586.929700000001</v>
      </c>
      <c r="D516" s="282">
        <f t="shared" ref="D516:D579" si="8">C516/C515-1</f>
        <v>9.0436319193600845E-3</v>
      </c>
    </row>
    <row r="517" spans="2:4" x14ac:dyDescent="0.25">
      <c r="B517" s="137">
        <v>43838</v>
      </c>
      <c r="C517" s="260">
        <v>28562.480500000001</v>
      </c>
      <c r="D517" s="282">
        <f t="shared" si="8"/>
        <v>3.5362789937439132E-2</v>
      </c>
    </row>
    <row r="518" spans="2:4" x14ac:dyDescent="0.25">
      <c r="B518" s="137">
        <v>43839</v>
      </c>
      <c r="C518" s="260">
        <v>29395.570299999999</v>
      </c>
      <c r="D518" s="282">
        <f t="shared" si="8"/>
        <v>2.9167277680942183E-2</v>
      </c>
    </row>
    <row r="519" spans="2:4" x14ac:dyDescent="0.25">
      <c r="B519" s="137">
        <v>43840</v>
      </c>
      <c r="C519" s="260">
        <v>29415.390599999999</v>
      </c>
      <c r="D519" s="282">
        <f t="shared" si="8"/>
        <v>6.742614549648529E-4</v>
      </c>
    </row>
    <row r="520" spans="2:4" x14ac:dyDescent="0.25">
      <c r="B520" s="137">
        <v>43843</v>
      </c>
      <c r="C520" s="260">
        <v>29633.580099999999</v>
      </c>
      <c r="D520" s="282">
        <f t="shared" si="8"/>
        <v>7.4175285641115973E-3</v>
      </c>
    </row>
    <row r="521" spans="2:4" x14ac:dyDescent="0.25">
      <c r="B521" s="137">
        <v>43844</v>
      </c>
      <c r="C521" s="260">
        <v>29283.150399999999</v>
      </c>
      <c r="D521" s="282">
        <f t="shared" si="8"/>
        <v>-1.1825425710206394E-2</v>
      </c>
    </row>
    <row r="522" spans="2:4" x14ac:dyDescent="0.25">
      <c r="B522" s="137">
        <v>43845</v>
      </c>
      <c r="C522" s="260">
        <v>29062.5</v>
      </c>
      <c r="D522" s="282">
        <f t="shared" si="8"/>
        <v>-7.5350635770391472E-3</v>
      </c>
    </row>
    <row r="523" spans="2:4" x14ac:dyDescent="0.25">
      <c r="B523" s="137">
        <v>43846</v>
      </c>
      <c r="C523" s="260">
        <v>29352.1309</v>
      </c>
      <c r="D523" s="282">
        <f t="shared" si="8"/>
        <v>9.9657944086022354E-3</v>
      </c>
    </row>
    <row r="524" spans="2:4" x14ac:dyDescent="0.25">
      <c r="B524" s="137">
        <v>43847</v>
      </c>
      <c r="C524" s="260">
        <v>29618.519499999999</v>
      </c>
      <c r="D524" s="282">
        <f t="shared" si="8"/>
        <v>9.0756136550207422E-3</v>
      </c>
    </row>
    <row r="525" spans="2:4" x14ac:dyDescent="0.25">
      <c r="B525" s="137">
        <v>43850</v>
      </c>
      <c r="C525" s="260">
        <v>29710.5605</v>
      </c>
      <c r="D525" s="282">
        <f t="shared" si="8"/>
        <v>3.1075489779293086E-3</v>
      </c>
    </row>
    <row r="526" spans="2:4" x14ac:dyDescent="0.25">
      <c r="B526" s="137">
        <v>43851</v>
      </c>
      <c r="C526" s="260">
        <v>29462.7598</v>
      </c>
      <c r="D526" s="282">
        <f t="shared" si="8"/>
        <v>-8.3404922636851619E-3</v>
      </c>
    </row>
    <row r="527" spans="2:4" x14ac:dyDescent="0.25">
      <c r="B527" s="137">
        <v>43852</v>
      </c>
      <c r="C527" s="260">
        <v>29458.210899999998</v>
      </c>
      <c r="D527" s="282">
        <f t="shared" si="8"/>
        <v>-1.5439490498792008E-4</v>
      </c>
    </row>
    <row r="528" spans="2:4" x14ac:dyDescent="0.25">
      <c r="B528" s="137">
        <v>43853</v>
      </c>
      <c r="D528" s="282">
        <f t="shared" si="8"/>
        <v>-1</v>
      </c>
    </row>
    <row r="529" spans="2:4" x14ac:dyDescent="0.25">
      <c r="B529" s="137">
        <v>43854</v>
      </c>
      <c r="C529" s="260">
        <v>29628.839800000002</v>
      </c>
      <c r="D529" s="282" t="e">
        <f t="shared" si="8"/>
        <v>#DIV/0!</v>
      </c>
    </row>
    <row r="530" spans="2:4" x14ac:dyDescent="0.25">
      <c r="B530" s="137">
        <v>43857</v>
      </c>
      <c r="C530" s="260">
        <v>29552.9902</v>
      </c>
      <c r="D530" s="282">
        <f t="shared" si="8"/>
        <v>-2.5599922410731724E-3</v>
      </c>
    </row>
    <row r="531" spans="2:4" x14ac:dyDescent="0.25">
      <c r="B531" s="137">
        <v>43858</v>
      </c>
      <c r="C531" s="260">
        <v>29378.6309</v>
      </c>
      <c r="D531" s="282">
        <f t="shared" si="8"/>
        <v>-5.8998869089057493E-3</v>
      </c>
    </row>
    <row r="532" spans="2:4" x14ac:dyDescent="0.25">
      <c r="B532" s="137">
        <v>43859</v>
      </c>
      <c r="C532" s="260">
        <v>29110.900399999999</v>
      </c>
      <c r="D532" s="282">
        <f t="shared" si="8"/>
        <v>-9.1131033611236978E-3</v>
      </c>
    </row>
    <row r="533" spans="2:4" x14ac:dyDescent="0.25">
      <c r="B533" s="137">
        <v>43860</v>
      </c>
      <c r="C533" s="260">
        <v>29030.929700000001</v>
      </c>
      <c r="D533" s="282">
        <f t="shared" si="8"/>
        <v>-2.7471049985110518E-3</v>
      </c>
    </row>
    <row r="534" spans="2:4" x14ac:dyDescent="0.25">
      <c r="B534" s="137">
        <v>43861</v>
      </c>
      <c r="C534" s="260">
        <v>28843.529299999998</v>
      </c>
      <c r="D534" s="282">
        <f t="shared" si="8"/>
        <v>-6.4551980228177985E-3</v>
      </c>
    </row>
    <row r="535" spans="2:4" x14ac:dyDescent="0.25">
      <c r="B535" s="137">
        <v>43864</v>
      </c>
      <c r="C535" s="260">
        <v>28533.400399999999</v>
      </c>
      <c r="D535" s="282">
        <f t="shared" si="8"/>
        <v>-1.0752113473159408E-2</v>
      </c>
    </row>
    <row r="536" spans="2:4" x14ac:dyDescent="0.25">
      <c r="B536" s="137">
        <v>43865</v>
      </c>
      <c r="C536" s="260">
        <v>28432.269499999999</v>
      </c>
      <c r="D536" s="282">
        <f t="shared" si="8"/>
        <v>-3.5442989122319579E-3</v>
      </c>
    </row>
    <row r="537" spans="2:4" x14ac:dyDescent="0.25">
      <c r="B537" s="137">
        <v>43866</v>
      </c>
      <c r="C537" s="260">
        <v>28093.7598</v>
      </c>
      <c r="D537" s="282">
        <f t="shared" si="8"/>
        <v>-1.190582763715009E-2</v>
      </c>
    </row>
    <row r="538" spans="2:4" x14ac:dyDescent="0.25">
      <c r="B538" s="137">
        <v>43867</v>
      </c>
      <c r="C538" s="260">
        <v>28140.410199999998</v>
      </c>
      <c r="D538" s="282">
        <f t="shared" si="8"/>
        <v>1.6605253384418539E-3</v>
      </c>
    </row>
    <row r="539" spans="2:4" x14ac:dyDescent="0.25">
      <c r="B539" s="137">
        <v>43868</v>
      </c>
      <c r="C539" s="260">
        <v>28067.089800000002</v>
      </c>
      <c r="D539" s="282">
        <f t="shared" si="8"/>
        <v>-2.6055199436999521E-3</v>
      </c>
    </row>
    <row r="540" spans="2:4" x14ac:dyDescent="0.25">
      <c r="B540" s="137">
        <v>43871</v>
      </c>
      <c r="C540" s="260">
        <v>27773.199199999999</v>
      </c>
      <c r="D540" s="282">
        <f t="shared" si="8"/>
        <v>-1.0471003659239475E-2</v>
      </c>
    </row>
    <row r="541" spans="2:4" x14ac:dyDescent="0.25">
      <c r="B541" s="137">
        <v>43872</v>
      </c>
      <c r="C541" s="260">
        <v>27871.900399999999</v>
      </c>
      <c r="D541" s="282">
        <f t="shared" si="8"/>
        <v>3.5538289733649808E-3</v>
      </c>
    </row>
    <row r="542" spans="2:4" x14ac:dyDescent="0.25">
      <c r="B542" s="137">
        <v>43873</v>
      </c>
      <c r="C542" s="260">
        <v>27878.429700000001</v>
      </c>
      <c r="D542" s="282">
        <f t="shared" si="8"/>
        <v>2.3426102656420866E-4</v>
      </c>
    </row>
    <row r="543" spans="2:4" x14ac:dyDescent="0.25">
      <c r="B543" s="137">
        <v>43874</v>
      </c>
      <c r="C543" s="260">
        <v>27864.839800000002</v>
      </c>
      <c r="D543" s="282">
        <f t="shared" si="8"/>
        <v>-4.874700672254928E-4</v>
      </c>
    </row>
    <row r="544" spans="2:4" x14ac:dyDescent="0.25">
      <c r="B544" s="137">
        <v>43875</v>
      </c>
      <c r="C544" s="260">
        <v>27755.8691</v>
      </c>
      <c r="D544" s="282">
        <f t="shared" si="8"/>
        <v>-3.9106881927956083E-3</v>
      </c>
    </row>
    <row r="545" spans="2:4" x14ac:dyDescent="0.25">
      <c r="B545" s="137">
        <v>43878</v>
      </c>
      <c r="C545" s="260">
        <v>27570.9395</v>
      </c>
      <c r="D545" s="282">
        <f t="shared" si="8"/>
        <v>-6.6627205703315706E-3</v>
      </c>
    </row>
    <row r="546" spans="2:4" x14ac:dyDescent="0.25">
      <c r="B546" s="137">
        <v>43879</v>
      </c>
      <c r="C546" s="260">
        <v>27547.5605</v>
      </c>
      <c r="D546" s="282">
        <f t="shared" si="8"/>
        <v>-8.4795804655113383E-4</v>
      </c>
    </row>
    <row r="547" spans="2:4" x14ac:dyDescent="0.25">
      <c r="B547" s="137">
        <v>43880</v>
      </c>
      <c r="C547" s="260">
        <v>27523.080099999999</v>
      </c>
      <c r="D547" s="282">
        <f t="shared" si="8"/>
        <v>-8.8865945135141455E-4</v>
      </c>
    </row>
    <row r="548" spans="2:4" x14ac:dyDescent="0.25">
      <c r="B548" s="137">
        <v>43881</v>
      </c>
      <c r="C548" s="260">
        <v>27568.910199999998</v>
      </c>
      <c r="D548" s="282">
        <f t="shared" si="8"/>
        <v>1.6651515685557339E-3</v>
      </c>
    </row>
    <row r="549" spans="2:4" x14ac:dyDescent="0.25">
      <c r="B549" s="137">
        <v>43882</v>
      </c>
      <c r="C549" s="260">
        <v>27388.6191</v>
      </c>
      <c r="D549" s="282">
        <f t="shared" si="8"/>
        <v>-6.5396527716209407E-3</v>
      </c>
    </row>
    <row r="550" spans="2:4" x14ac:dyDescent="0.25">
      <c r="B550" s="137">
        <v>43885</v>
      </c>
      <c r="C550" s="260">
        <v>27041.029299999998</v>
      </c>
      <c r="D550" s="282">
        <f t="shared" si="8"/>
        <v>-1.2691030487185118E-2</v>
      </c>
    </row>
    <row r="551" spans="2:4" x14ac:dyDescent="0.25">
      <c r="B551" s="137">
        <v>43886</v>
      </c>
      <c r="C551" s="260">
        <v>27033.099600000001</v>
      </c>
      <c r="D551" s="282">
        <f t="shared" si="8"/>
        <v>-2.9324697340560313E-4</v>
      </c>
    </row>
    <row r="552" spans="2:4" x14ac:dyDescent="0.25">
      <c r="B552" s="137">
        <v>43887</v>
      </c>
      <c r="C552" s="260">
        <v>26974.3809</v>
      </c>
      <c r="D552" s="282">
        <f t="shared" si="8"/>
        <v>-2.1721038604097798E-3</v>
      </c>
    </row>
    <row r="553" spans="2:4" x14ac:dyDescent="0.25">
      <c r="B553" s="137">
        <v>43888</v>
      </c>
      <c r="C553" s="260">
        <v>26808.2402</v>
      </c>
      <c r="D553" s="282">
        <f t="shared" si="8"/>
        <v>-6.1592034536740448E-3</v>
      </c>
    </row>
    <row r="554" spans="2:4" x14ac:dyDescent="0.25">
      <c r="B554" s="137">
        <v>43889</v>
      </c>
      <c r="C554" s="260">
        <v>26216.460899999998</v>
      </c>
      <c r="D554" s="282">
        <f t="shared" si="8"/>
        <v>-2.2074529905174556E-2</v>
      </c>
    </row>
    <row r="555" spans="2:4" x14ac:dyDescent="0.25">
      <c r="B555" s="137">
        <v>43892</v>
      </c>
      <c r="C555" s="260">
        <v>25816.570299999999</v>
      </c>
      <c r="D555" s="282">
        <f t="shared" si="8"/>
        <v>-1.5253416604374626E-2</v>
      </c>
    </row>
    <row r="556" spans="2:4" x14ac:dyDescent="0.25">
      <c r="B556" s="137">
        <v>43893</v>
      </c>
      <c r="C556" s="260">
        <v>26255.109400000001</v>
      </c>
      <c r="D556" s="282">
        <f t="shared" si="8"/>
        <v>1.6986729643170273E-2</v>
      </c>
    </row>
    <row r="557" spans="2:4" x14ac:dyDescent="0.25">
      <c r="B557" s="137">
        <v>43894</v>
      </c>
      <c r="C557" s="260">
        <v>26415.539100000002</v>
      </c>
      <c r="D557" s="282">
        <f t="shared" si="8"/>
        <v>6.1104182639588611E-3</v>
      </c>
    </row>
    <row r="558" spans="2:4" x14ac:dyDescent="0.25">
      <c r="B558" s="137">
        <v>43895</v>
      </c>
      <c r="C558" s="260">
        <v>26449.220700000002</v>
      </c>
      <c r="D558" s="282">
        <f t="shared" si="8"/>
        <v>1.2750676740873601E-3</v>
      </c>
    </row>
    <row r="559" spans="2:4" x14ac:dyDescent="0.25">
      <c r="B559" s="137">
        <v>43896</v>
      </c>
      <c r="C559" s="260">
        <v>26279.609400000001</v>
      </c>
      <c r="D559" s="282">
        <f t="shared" si="8"/>
        <v>-6.4127144585398588E-3</v>
      </c>
    </row>
    <row r="560" spans="2:4" x14ac:dyDescent="0.25">
      <c r="B560" s="137">
        <v>43899</v>
      </c>
      <c r="C560" s="260">
        <v>25650.470700000002</v>
      </c>
      <c r="D560" s="282">
        <f t="shared" si="8"/>
        <v>-2.3940184590414804E-2</v>
      </c>
    </row>
    <row r="561" spans="2:4" x14ac:dyDescent="0.25">
      <c r="B561" s="137">
        <v>43900</v>
      </c>
      <c r="C561" s="260">
        <v>24388.660199999998</v>
      </c>
      <c r="D561" s="282">
        <f t="shared" si="8"/>
        <v>-4.9192489087539593E-2</v>
      </c>
    </row>
    <row r="562" spans="2:4" x14ac:dyDescent="0.25">
      <c r="B562" s="137">
        <v>43901</v>
      </c>
      <c r="C562" s="260">
        <v>23572.75</v>
      </c>
      <c r="D562" s="282">
        <f t="shared" si="8"/>
        <v>-3.3454490460283592E-2</v>
      </c>
    </row>
    <row r="563" spans="2:4" x14ac:dyDescent="0.25">
      <c r="B563" s="137">
        <v>43902</v>
      </c>
      <c r="C563" s="260">
        <v>22695.8809</v>
      </c>
      <c r="D563" s="282">
        <f t="shared" si="8"/>
        <v>-3.719842190665068E-2</v>
      </c>
    </row>
    <row r="564" spans="2:4" x14ac:dyDescent="0.25">
      <c r="B564" s="137">
        <v>43903</v>
      </c>
      <c r="C564" s="260">
        <v>22734.070299999999</v>
      </c>
      <c r="D564" s="282">
        <f t="shared" si="8"/>
        <v>1.6826577548703092E-3</v>
      </c>
    </row>
    <row r="565" spans="2:4" x14ac:dyDescent="0.25">
      <c r="B565" s="137">
        <v>43906</v>
      </c>
      <c r="C565" s="260">
        <v>22705.1895</v>
      </c>
      <c r="D565" s="282">
        <f t="shared" si="8"/>
        <v>-1.270375239404431E-3</v>
      </c>
    </row>
    <row r="566" spans="2:4" x14ac:dyDescent="0.25">
      <c r="B566" s="137">
        <v>43907</v>
      </c>
      <c r="C566" s="260">
        <v>22543.070299999999</v>
      </c>
      <c r="D566" s="282">
        <f t="shared" si="8"/>
        <v>-7.1401826441483962E-3</v>
      </c>
    </row>
    <row r="567" spans="2:4" x14ac:dyDescent="0.25">
      <c r="B567" s="137">
        <v>43908</v>
      </c>
      <c r="C567" s="260">
        <v>22789.640599999999</v>
      </c>
      <c r="D567" s="282">
        <f t="shared" si="8"/>
        <v>1.0937742584247623E-2</v>
      </c>
    </row>
    <row r="568" spans="2:4" x14ac:dyDescent="0.25">
      <c r="B568" s="137">
        <v>43909</v>
      </c>
      <c r="C568" s="260">
        <v>22118.900399999999</v>
      </c>
      <c r="D568" s="282">
        <f t="shared" si="8"/>
        <v>-2.9431802447994704E-2</v>
      </c>
    </row>
    <row r="569" spans="2:4" x14ac:dyDescent="0.25">
      <c r="B569" s="137">
        <v>43910</v>
      </c>
      <c r="C569" s="260">
        <v>22198.429700000001</v>
      </c>
      <c r="D569" s="282">
        <f t="shared" si="8"/>
        <v>3.5955358793515746E-3</v>
      </c>
    </row>
    <row r="570" spans="2:4" x14ac:dyDescent="0.25">
      <c r="B570" s="137">
        <v>43913</v>
      </c>
      <c r="C570" s="260">
        <v>21700.980500000001</v>
      </c>
      <c r="D570" s="282">
        <f t="shared" si="8"/>
        <v>-2.2409206719698704E-2</v>
      </c>
    </row>
    <row r="571" spans="2:4" x14ac:dyDescent="0.25">
      <c r="B571" s="137">
        <v>43914</v>
      </c>
      <c r="C571" s="260">
        <v>21741.160199999998</v>
      </c>
      <c r="D571" s="282">
        <f t="shared" si="8"/>
        <v>1.8515154188538663E-3</v>
      </c>
    </row>
    <row r="572" spans="2:4" x14ac:dyDescent="0.25">
      <c r="B572" s="137">
        <v>43915</v>
      </c>
      <c r="C572" s="260">
        <v>21729.480500000001</v>
      </c>
      <c r="D572" s="282">
        <f t="shared" si="8"/>
        <v>-5.3721604056788941E-4</v>
      </c>
    </row>
    <row r="573" spans="2:4" x14ac:dyDescent="0.25">
      <c r="B573" s="137">
        <v>43916</v>
      </c>
      <c r="C573" s="260">
        <v>21757.470700000002</v>
      </c>
      <c r="D573" s="282">
        <f t="shared" si="8"/>
        <v>1.2881209930444282E-3</v>
      </c>
    </row>
    <row r="574" spans="2:4" x14ac:dyDescent="0.25">
      <c r="B574" s="137">
        <v>43917</v>
      </c>
      <c r="C574" s="260">
        <v>21861.779299999998</v>
      </c>
      <c r="D574" s="282">
        <f t="shared" si="8"/>
        <v>4.7941510039581914E-3</v>
      </c>
    </row>
    <row r="575" spans="2:4" x14ac:dyDescent="0.25">
      <c r="B575" s="137">
        <v>43920</v>
      </c>
      <c r="C575" s="260">
        <v>21330.789100000002</v>
      </c>
      <c r="D575" s="282">
        <f t="shared" si="8"/>
        <v>-2.4288517083328021E-2</v>
      </c>
    </row>
    <row r="576" spans="2:4" x14ac:dyDescent="0.25">
      <c r="B576" s="137">
        <v>43921</v>
      </c>
      <c r="C576" s="260">
        <v>21300.470700000002</v>
      </c>
      <c r="D576" s="282">
        <f t="shared" si="8"/>
        <v>-1.4213445108788303E-3</v>
      </c>
    </row>
    <row r="577" spans="2:4" x14ac:dyDescent="0.25">
      <c r="B577" s="137">
        <v>43922</v>
      </c>
      <c r="C577" s="260">
        <v>21100.539100000002</v>
      </c>
      <c r="D577" s="282">
        <f t="shared" si="8"/>
        <v>-9.3862526709327376E-3</v>
      </c>
    </row>
    <row r="578" spans="2:4" x14ac:dyDescent="0.25">
      <c r="B578" s="137">
        <v>43923</v>
      </c>
      <c r="C578" s="260">
        <v>21121.199199999999</v>
      </c>
      <c r="D578" s="282">
        <f t="shared" si="8"/>
        <v>9.7912664231403213E-4</v>
      </c>
    </row>
    <row r="579" spans="2:4" x14ac:dyDescent="0.25">
      <c r="B579" s="137">
        <v>43924</v>
      </c>
      <c r="C579" s="260">
        <v>21098.570299999999</v>
      </c>
      <c r="D579" s="282">
        <f t="shared" si="8"/>
        <v>-1.07138329531975E-3</v>
      </c>
    </row>
    <row r="580" spans="2:4" x14ac:dyDescent="0.25">
      <c r="B580" s="137">
        <v>43927</v>
      </c>
      <c r="C580" s="260">
        <v>20669.3809</v>
      </c>
      <c r="D580" s="282">
        <f t="shared" ref="D580:D643" si="9">C580/C579-1</f>
        <v>-2.0342108204364884E-2</v>
      </c>
    </row>
    <row r="581" spans="2:4" x14ac:dyDescent="0.25">
      <c r="B581" s="137">
        <v>43928</v>
      </c>
      <c r="C581" s="260">
        <v>20925.1895</v>
      </c>
      <c r="D581" s="282">
        <f t="shared" si="9"/>
        <v>1.2376210068294702E-2</v>
      </c>
    </row>
    <row r="582" spans="2:4" x14ac:dyDescent="0.25">
      <c r="B582" s="137">
        <v>43929</v>
      </c>
      <c r="C582" s="260">
        <v>21073.2598</v>
      </c>
      <c r="D582" s="282">
        <f t="shared" si="9"/>
        <v>7.0761748657042212E-3</v>
      </c>
    </row>
    <row r="583" spans="2:4" x14ac:dyDescent="0.25">
      <c r="B583" s="137">
        <v>43930</v>
      </c>
      <c r="C583" s="260">
        <v>21384.029299999998</v>
      </c>
      <c r="D583" s="282">
        <f t="shared" si="9"/>
        <v>1.4747101442748711E-2</v>
      </c>
    </row>
    <row r="584" spans="2:4" x14ac:dyDescent="0.25">
      <c r="B584" s="137">
        <v>43935</v>
      </c>
      <c r="C584" s="260">
        <v>21879.949199999999</v>
      </c>
      <c r="D584" s="282">
        <f t="shared" si="9"/>
        <v>2.3191134516449718E-2</v>
      </c>
    </row>
    <row r="585" spans="2:4" x14ac:dyDescent="0.25">
      <c r="B585" s="137">
        <v>43936</v>
      </c>
      <c r="C585" s="260">
        <v>22539.9395</v>
      </c>
      <c r="D585" s="282">
        <f t="shared" si="9"/>
        <v>3.0164160527392792E-2</v>
      </c>
    </row>
    <row r="586" spans="2:4" x14ac:dyDescent="0.25">
      <c r="B586" s="137">
        <v>43937</v>
      </c>
      <c r="C586" s="260">
        <v>22554.839800000002</v>
      </c>
      <c r="D586" s="282">
        <f t="shared" si="9"/>
        <v>6.6106211154659533E-4</v>
      </c>
    </row>
    <row r="587" spans="2:4" x14ac:dyDescent="0.25">
      <c r="B587" s="137">
        <v>43938</v>
      </c>
      <c r="C587" s="260">
        <v>22921.589800000002</v>
      </c>
      <c r="D587" s="282">
        <f t="shared" si="9"/>
        <v>1.6260368207093201E-2</v>
      </c>
    </row>
    <row r="588" spans="2:4" x14ac:dyDescent="0.25">
      <c r="B588" s="137">
        <v>43941</v>
      </c>
      <c r="C588" s="260">
        <v>22920.5605</v>
      </c>
      <c r="D588" s="282">
        <f t="shared" si="9"/>
        <v>-4.4905262199690377E-5</v>
      </c>
    </row>
    <row r="589" spans="2:4" x14ac:dyDescent="0.25">
      <c r="B589" s="137">
        <v>43942</v>
      </c>
      <c r="C589" s="260">
        <v>22629.919900000001</v>
      </c>
      <c r="D589" s="282">
        <f t="shared" si="9"/>
        <v>-1.2680344357198337E-2</v>
      </c>
    </row>
    <row r="590" spans="2:4" x14ac:dyDescent="0.25">
      <c r="B590" s="137">
        <v>43943</v>
      </c>
      <c r="C590" s="260">
        <v>22780.300800000001</v>
      </c>
      <c r="D590" s="282">
        <f t="shared" si="9"/>
        <v>6.6452245816388533E-3</v>
      </c>
    </row>
    <row r="591" spans="2:4" x14ac:dyDescent="0.25">
      <c r="B591" s="137">
        <v>43944</v>
      </c>
      <c r="C591" s="260">
        <v>22470.789100000002</v>
      </c>
      <c r="D591" s="282">
        <f t="shared" si="9"/>
        <v>-1.3586813568326472E-2</v>
      </c>
    </row>
    <row r="592" spans="2:4" x14ac:dyDescent="0.25">
      <c r="B592" s="137">
        <v>43945</v>
      </c>
      <c r="C592" s="260">
        <v>22599.3809</v>
      </c>
      <c r="D592" s="282">
        <f t="shared" si="9"/>
        <v>5.7226205732132662E-3</v>
      </c>
    </row>
    <row r="593" spans="2:4" x14ac:dyDescent="0.25">
      <c r="B593" s="137">
        <v>43948</v>
      </c>
      <c r="C593" s="260">
        <v>22616.279299999998</v>
      </c>
      <c r="D593" s="282">
        <f t="shared" si="9"/>
        <v>7.4773729752908302E-4</v>
      </c>
    </row>
    <row r="594" spans="2:4" x14ac:dyDescent="0.25">
      <c r="B594" s="137">
        <v>43949</v>
      </c>
      <c r="C594" s="260">
        <v>22727.8691</v>
      </c>
      <c r="D594" s="282">
        <f t="shared" si="9"/>
        <v>4.934047661854013E-3</v>
      </c>
    </row>
    <row r="595" spans="2:4" x14ac:dyDescent="0.25">
      <c r="B595" s="137">
        <v>43950</v>
      </c>
      <c r="C595" s="260">
        <v>22868.400399999999</v>
      </c>
      <c r="D595" s="282">
        <f t="shared" si="9"/>
        <v>6.1832149499663203E-3</v>
      </c>
    </row>
    <row r="596" spans="2:4" x14ac:dyDescent="0.25">
      <c r="B596" s="137">
        <v>43951</v>
      </c>
      <c r="C596" s="260">
        <v>23021.0098</v>
      </c>
      <c r="D596" s="282">
        <f t="shared" si="9"/>
        <v>6.6733744962765851E-3</v>
      </c>
    </row>
    <row r="597" spans="2:4" x14ac:dyDescent="0.25">
      <c r="B597" s="137">
        <v>43955</v>
      </c>
      <c r="C597" s="260">
        <v>23089.859400000001</v>
      </c>
      <c r="D597" s="282">
        <f t="shared" si="9"/>
        <v>2.9907289297101958E-3</v>
      </c>
    </row>
    <row r="598" spans="2:4" x14ac:dyDescent="0.25">
      <c r="B598" s="137">
        <v>43956</v>
      </c>
      <c r="C598" s="260">
        <v>23809.3105</v>
      </c>
      <c r="D598" s="282">
        <f t="shared" si="9"/>
        <v>3.1158747549584476E-2</v>
      </c>
    </row>
    <row r="599" spans="2:4" x14ac:dyDescent="0.25">
      <c r="B599" s="137">
        <v>43957</v>
      </c>
      <c r="C599" s="260">
        <v>24143.3691</v>
      </c>
      <c r="D599" s="282">
        <f t="shared" si="9"/>
        <v>1.4030586900028119E-2</v>
      </c>
    </row>
    <row r="600" spans="2:4" x14ac:dyDescent="0.25">
      <c r="B600" s="137">
        <v>43958</v>
      </c>
      <c r="C600" s="260">
        <v>24354.25</v>
      </c>
      <c r="D600" s="282">
        <f t="shared" si="9"/>
        <v>8.7345266158400658E-3</v>
      </c>
    </row>
    <row r="601" spans="2:4" x14ac:dyDescent="0.25">
      <c r="B601" s="137">
        <v>43959</v>
      </c>
      <c r="C601" s="260">
        <v>24045.400399999999</v>
      </c>
      <c r="D601" s="282">
        <f t="shared" si="9"/>
        <v>-1.2681548395044095E-2</v>
      </c>
    </row>
    <row r="602" spans="2:4" x14ac:dyDescent="0.25">
      <c r="B602" s="137">
        <v>43962</v>
      </c>
      <c r="C602" s="260">
        <v>23950.830099999999</v>
      </c>
      <c r="D602" s="282">
        <f t="shared" si="9"/>
        <v>-3.9329891965533825E-3</v>
      </c>
    </row>
    <row r="603" spans="2:4" x14ac:dyDescent="0.25">
      <c r="B603" s="137">
        <v>43963</v>
      </c>
      <c r="C603" s="260">
        <v>23695.900399999999</v>
      </c>
      <c r="D603" s="282">
        <f t="shared" si="9"/>
        <v>-1.0643877432874427E-2</v>
      </c>
    </row>
    <row r="604" spans="2:4" x14ac:dyDescent="0.25">
      <c r="B604" s="137">
        <v>43964</v>
      </c>
      <c r="C604" s="260">
        <v>23709.4395</v>
      </c>
      <c r="D604" s="282">
        <f t="shared" si="9"/>
        <v>5.7136887695574679E-4</v>
      </c>
    </row>
    <row r="605" spans="2:4" x14ac:dyDescent="0.25">
      <c r="B605" s="137">
        <v>43965</v>
      </c>
      <c r="C605" s="260">
        <v>23892.919900000001</v>
      </c>
      <c r="D605" s="282">
        <f t="shared" si="9"/>
        <v>7.7387067711998103E-3</v>
      </c>
    </row>
    <row r="606" spans="2:4" x14ac:dyDescent="0.25">
      <c r="B606" s="137">
        <v>43966</v>
      </c>
      <c r="C606" s="260">
        <v>23871.330099999999</v>
      </c>
      <c r="D606" s="282">
        <f t="shared" si="9"/>
        <v>-9.0360659519062025E-4</v>
      </c>
    </row>
    <row r="607" spans="2:4" x14ac:dyDescent="0.25">
      <c r="B607" s="137">
        <v>43969</v>
      </c>
      <c r="C607" s="260">
        <v>24010.1895</v>
      </c>
      <c r="D607" s="282">
        <f t="shared" si="9"/>
        <v>5.8169946717800958E-3</v>
      </c>
    </row>
    <row r="608" spans="2:4" x14ac:dyDescent="0.25">
      <c r="B608" s="137">
        <v>43970</v>
      </c>
      <c r="C608" s="260">
        <v>24202.8691</v>
      </c>
      <c r="D608" s="282">
        <f t="shared" si="9"/>
        <v>8.0249095909883383E-3</v>
      </c>
    </row>
    <row r="609" spans="2:4" x14ac:dyDescent="0.25">
      <c r="B609" s="137">
        <v>43971</v>
      </c>
      <c r="C609" s="260">
        <v>24452.230500000001</v>
      </c>
      <c r="D609" s="282">
        <f t="shared" si="9"/>
        <v>1.0302968584827932E-2</v>
      </c>
    </row>
    <row r="610" spans="2:4" x14ac:dyDescent="0.25">
      <c r="B610" s="137">
        <v>43972</v>
      </c>
      <c r="C610" s="260">
        <v>24758.390599999999</v>
      </c>
      <c r="D610" s="282">
        <f t="shared" si="9"/>
        <v>1.2520743250804767E-2</v>
      </c>
    </row>
    <row r="611" spans="2:4" x14ac:dyDescent="0.25">
      <c r="B611" s="137">
        <v>43973</v>
      </c>
      <c r="C611" s="260">
        <v>25204.75</v>
      </c>
      <c r="D611" s="282">
        <f t="shared" si="9"/>
        <v>1.8028611278150031E-2</v>
      </c>
    </row>
    <row r="612" spans="2:4" x14ac:dyDescent="0.25">
      <c r="B612" s="137">
        <v>43978</v>
      </c>
      <c r="C612" s="260">
        <v>25221.289100000002</v>
      </c>
      <c r="D612" s="282">
        <f t="shared" si="9"/>
        <v>6.5618980549309036E-4</v>
      </c>
    </row>
    <row r="613" spans="2:4" x14ac:dyDescent="0.25">
      <c r="B613" s="137">
        <v>43979</v>
      </c>
      <c r="C613" s="260">
        <v>25166.0098</v>
      </c>
      <c r="D613" s="282">
        <f t="shared" si="9"/>
        <v>-2.1917713952218643E-3</v>
      </c>
    </row>
    <row r="614" spans="2:4" x14ac:dyDescent="0.25">
      <c r="B614" s="137">
        <v>43980</v>
      </c>
      <c r="C614" s="260">
        <v>25267.820299999999</v>
      </c>
      <c r="D614" s="282">
        <f t="shared" si="9"/>
        <v>4.0455559228145255E-3</v>
      </c>
    </row>
    <row r="615" spans="2:4" x14ac:dyDescent="0.25">
      <c r="B615" s="137">
        <v>43983</v>
      </c>
      <c r="C615" s="260">
        <v>25321.289100000002</v>
      </c>
      <c r="D615" s="282">
        <f t="shared" si="9"/>
        <v>2.1160828027577683E-3</v>
      </c>
    </row>
    <row r="616" spans="2:4" x14ac:dyDescent="0.25">
      <c r="B616" s="137">
        <v>43984</v>
      </c>
      <c r="C616" s="260">
        <v>25383.429700000001</v>
      </c>
      <c r="D616" s="282">
        <f t="shared" si="9"/>
        <v>2.4540851674095254E-3</v>
      </c>
    </row>
    <row r="617" spans="2:4" x14ac:dyDescent="0.25">
      <c r="B617" s="137">
        <v>43985</v>
      </c>
      <c r="C617" s="260">
        <v>25407.960899999998</v>
      </c>
      <c r="D617" s="282">
        <f t="shared" si="9"/>
        <v>9.6642574663574621E-4</v>
      </c>
    </row>
    <row r="618" spans="2:4" x14ac:dyDescent="0.25">
      <c r="B618" s="137">
        <v>43986</v>
      </c>
      <c r="C618" s="260">
        <v>25312.050800000001</v>
      </c>
      <c r="D618" s="282">
        <f t="shared" si="9"/>
        <v>-3.7748050848109838E-3</v>
      </c>
    </row>
    <row r="619" spans="2:4" x14ac:dyDescent="0.25">
      <c r="B619" s="137">
        <v>43987</v>
      </c>
      <c r="C619" s="260">
        <v>25020.720700000002</v>
      </c>
      <c r="D619" s="282">
        <f t="shared" si="9"/>
        <v>-1.1509541534263978E-2</v>
      </c>
    </row>
    <row r="620" spans="2:4" x14ac:dyDescent="0.25">
      <c r="B620" s="137">
        <v>43990</v>
      </c>
      <c r="C620" s="260">
        <v>25250.199199999999</v>
      </c>
      <c r="D620" s="282">
        <f t="shared" si="9"/>
        <v>9.1715383721939769E-3</v>
      </c>
    </row>
    <row r="621" spans="2:4" x14ac:dyDescent="0.25">
      <c r="B621" s="137">
        <v>43991</v>
      </c>
      <c r="C621" s="260">
        <v>25335.150399999999</v>
      </c>
      <c r="D621" s="282">
        <f t="shared" si="9"/>
        <v>3.3643774184561881E-3</v>
      </c>
    </row>
    <row r="622" spans="2:4" x14ac:dyDescent="0.25">
      <c r="B622" s="137">
        <v>43992</v>
      </c>
      <c r="C622" s="260">
        <v>25215.039100000002</v>
      </c>
      <c r="D622" s="282">
        <f t="shared" si="9"/>
        <v>-4.7408954793494162E-3</v>
      </c>
    </row>
    <row r="623" spans="2:4" x14ac:dyDescent="0.25">
      <c r="B623" s="137">
        <v>43993</v>
      </c>
      <c r="C623" s="260">
        <v>25182.669900000001</v>
      </c>
      <c r="D623" s="282">
        <f t="shared" si="9"/>
        <v>-1.2837259490904307E-3</v>
      </c>
    </row>
    <row r="624" spans="2:4" x14ac:dyDescent="0.25">
      <c r="B624" s="137">
        <v>43997</v>
      </c>
      <c r="C624" s="260">
        <v>24956.039100000002</v>
      </c>
      <c r="D624" s="282">
        <f t="shared" si="9"/>
        <v>-8.999474674446617E-3</v>
      </c>
    </row>
    <row r="625" spans="2:4" x14ac:dyDescent="0.25">
      <c r="B625" s="137">
        <v>43998</v>
      </c>
      <c r="C625" s="260">
        <v>24930.8809</v>
      </c>
      <c r="D625" s="282">
        <f t="shared" si="9"/>
        <v>-1.0081006805283677E-3</v>
      </c>
    </row>
    <row r="626" spans="2:4" x14ac:dyDescent="0.25">
      <c r="B626" s="137">
        <v>43999</v>
      </c>
      <c r="C626" s="260">
        <v>24972.9395</v>
      </c>
      <c r="D626" s="282">
        <f t="shared" si="9"/>
        <v>1.6870081794824188E-3</v>
      </c>
    </row>
    <row r="627" spans="2:4" x14ac:dyDescent="0.25">
      <c r="B627" s="137">
        <v>44000</v>
      </c>
      <c r="C627" s="260">
        <v>24933.410199999998</v>
      </c>
      <c r="D627" s="282">
        <f t="shared" si="9"/>
        <v>-1.5828853467571014E-3</v>
      </c>
    </row>
    <row r="628" spans="2:4" x14ac:dyDescent="0.25">
      <c r="B628" s="137">
        <v>44001</v>
      </c>
      <c r="C628" s="260">
        <v>24826.75</v>
      </c>
      <c r="D628" s="282">
        <f t="shared" si="9"/>
        <v>-4.2778023200371607E-3</v>
      </c>
    </row>
    <row r="629" spans="2:4" x14ac:dyDescent="0.25">
      <c r="B629" s="137">
        <v>44004</v>
      </c>
      <c r="C629" s="260">
        <v>24779.2598</v>
      </c>
      <c r="D629" s="282">
        <f t="shared" si="9"/>
        <v>-1.9128641485494091E-3</v>
      </c>
    </row>
    <row r="630" spans="2:4" x14ac:dyDescent="0.25">
      <c r="B630" s="137">
        <v>44005</v>
      </c>
      <c r="C630" s="260">
        <v>24751.320299999999</v>
      </c>
      <c r="D630" s="282">
        <f t="shared" si="9"/>
        <v>-1.1275356982213269E-3</v>
      </c>
    </row>
    <row r="631" spans="2:4" x14ac:dyDescent="0.25">
      <c r="B631" s="137">
        <v>44006</v>
      </c>
      <c r="C631" s="260">
        <v>24654.9902</v>
      </c>
      <c r="D631" s="282">
        <f t="shared" si="9"/>
        <v>-3.8919176364098362E-3</v>
      </c>
    </row>
    <row r="632" spans="2:4" x14ac:dyDescent="0.25">
      <c r="B632" s="137">
        <v>44007</v>
      </c>
      <c r="C632" s="260">
        <v>24625.169900000001</v>
      </c>
      <c r="D632" s="282">
        <f t="shared" si="9"/>
        <v>-1.2095036241385193E-3</v>
      </c>
    </row>
    <row r="633" spans="2:4" x14ac:dyDescent="0.25">
      <c r="B633" s="137">
        <v>44008</v>
      </c>
      <c r="C633" s="260">
        <v>24828.960899999998</v>
      </c>
      <c r="D633" s="282">
        <f t="shared" si="9"/>
        <v>8.2757195514819859E-3</v>
      </c>
    </row>
    <row r="634" spans="2:4" x14ac:dyDescent="0.25">
      <c r="B634" s="137">
        <v>44011</v>
      </c>
      <c r="C634" s="260">
        <v>24858.820299999999</v>
      </c>
      <c r="D634" s="282">
        <f t="shared" si="9"/>
        <v>1.2026036901124915E-3</v>
      </c>
    </row>
    <row r="635" spans="2:4" x14ac:dyDescent="0.25">
      <c r="B635" s="137">
        <v>44012</v>
      </c>
      <c r="C635" s="260">
        <v>24479.160199999998</v>
      </c>
      <c r="D635" s="282">
        <f t="shared" si="9"/>
        <v>-1.5272651534473658E-2</v>
      </c>
    </row>
    <row r="636" spans="2:4" x14ac:dyDescent="0.25">
      <c r="B636" s="137">
        <v>44013</v>
      </c>
      <c r="C636" s="260">
        <v>24594.9902</v>
      </c>
      <c r="D636" s="282">
        <f t="shared" si="9"/>
        <v>4.7317799733996857E-3</v>
      </c>
    </row>
    <row r="637" spans="2:4" x14ac:dyDescent="0.25">
      <c r="B637" s="137">
        <v>44014</v>
      </c>
      <c r="C637" s="260">
        <v>24374.400399999999</v>
      </c>
      <c r="D637" s="282">
        <f t="shared" si="9"/>
        <v>-8.9688915590623308E-3</v>
      </c>
    </row>
    <row r="638" spans="2:4" x14ac:dyDescent="0.25">
      <c r="B638" s="137">
        <v>44015</v>
      </c>
      <c r="C638" s="260">
        <v>24336.1191</v>
      </c>
      <c r="D638" s="282">
        <f t="shared" si="9"/>
        <v>-1.5705535058002651E-3</v>
      </c>
    </row>
    <row r="639" spans="2:4" x14ac:dyDescent="0.25">
      <c r="B639" s="137">
        <v>44018</v>
      </c>
      <c r="C639" s="260">
        <v>24109.650399999999</v>
      </c>
      <c r="D639" s="282">
        <f t="shared" si="9"/>
        <v>-9.3058675078558917E-3</v>
      </c>
    </row>
    <row r="640" spans="2:4" x14ac:dyDescent="0.25">
      <c r="B640" s="137">
        <v>44019</v>
      </c>
      <c r="C640" s="260">
        <v>24098.080099999999</v>
      </c>
      <c r="D640" s="282">
        <f t="shared" si="9"/>
        <v>-4.7990326728253319E-4</v>
      </c>
    </row>
    <row r="641" spans="2:4" x14ac:dyDescent="0.25">
      <c r="B641" s="137">
        <v>44020</v>
      </c>
      <c r="C641" s="260">
        <v>24278.070299999999</v>
      </c>
      <c r="D641" s="282">
        <f t="shared" si="9"/>
        <v>7.4690680441384938E-3</v>
      </c>
    </row>
    <row r="642" spans="2:4" x14ac:dyDescent="0.25">
      <c r="B642" s="137">
        <v>44021</v>
      </c>
      <c r="C642" s="260">
        <v>24276.5605</v>
      </c>
      <c r="D642" s="282">
        <f t="shared" si="9"/>
        <v>-6.2187809053315668E-5</v>
      </c>
    </row>
    <row r="643" spans="2:4" x14ac:dyDescent="0.25">
      <c r="B643" s="137">
        <v>44022</v>
      </c>
      <c r="C643" s="260">
        <v>24306.359400000001</v>
      </c>
      <c r="D643" s="282">
        <f t="shared" si="9"/>
        <v>1.2274761904595977E-3</v>
      </c>
    </row>
    <row r="644" spans="2:4" x14ac:dyDescent="0.25">
      <c r="B644" s="137">
        <v>44025</v>
      </c>
      <c r="C644" s="260">
        <v>24200.599600000001</v>
      </c>
      <c r="D644" s="282">
        <f t="shared" ref="D644:D707" si="10">C644/C643-1</f>
        <v>-4.3511164407451508E-3</v>
      </c>
    </row>
    <row r="645" spans="2:4" x14ac:dyDescent="0.25">
      <c r="B645" s="137">
        <v>44026</v>
      </c>
      <c r="C645" s="260">
        <v>24117.400399999999</v>
      </c>
      <c r="D645" s="282">
        <f t="shared" si="10"/>
        <v>-3.4378982907515843E-3</v>
      </c>
    </row>
    <row r="646" spans="2:4" x14ac:dyDescent="0.25">
      <c r="B646" s="137">
        <v>44027</v>
      </c>
      <c r="C646" s="260">
        <v>24132.300800000001</v>
      </c>
      <c r="D646" s="282">
        <f t="shared" si="10"/>
        <v>6.1782778213537171E-4</v>
      </c>
    </row>
    <row r="647" spans="2:4" x14ac:dyDescent="0.25">
      <c r="B647" s="137">
        <v>44028</v>
      </c>
      <c r="C647" s="260">
        <v>24330.0605</v>
      </c>
      <c r="D647" s="282">
        <f t="shared" si="10"/>
        <v>8.1948133184217564E-3</v>
      </c>
    </row>
    <row r="648" spans="2:4" x14ac:dyDescent="0.25">
      <c r="B648" s="137">
        <v>44029</v>
      </c>
      <c r="C648" s="260">
        <v>24287.660199999998</v>
      </c>
      <c r="D648" s="282">
        <f t="shared" si="10"/>
        <v>-1.7427124770199587E-3</v>
      </c>
    </row>
    <row r="649" spans="2:4" x14ac:dyDescent="0.25">
      <c r="B649" s="137">
        <v>44032</v>
      </c>
      <c r="C649" s="260">
        <v>24273.419900000001</v>
      </c>
      <c r="D649" s="282">
        <f t="shared" si="10"/>
        <v>-5.8631831484523556E-4</v>
      </c>
    </row>
    <row r="650" spans="2:4" x14ac:dyDescent="0.25">
      <c r="B650" s="137">
        <v>44033</v>
      </c>
      <c r="C650" s="260">
        <v>24174.449199999999</v>
      </c>
      <c r="D650" s="282">
        <f t="shared" si="10"/>
        <v>-4.0773282218877771E-3</v>
      </c>
    </row>
    <row r="651" spans="2:4" x14ac:dyDescent="0.25">
      <c r="B651" s="137">
        <v>44034</v>
      </c>
      <c r="C651" s="260">
        <v>24173.529299999998</v>
      </c>
      <c r="D651" s="282">
        <f t="shared" si="10"/>
        <v>-3.8052573293034797E-5</v>
      </c>
    </row>
    <row r="652" spans="2:4" x14ac:dyDescent="0.25">
      <c r="B652" s="137">
        <v>44035</v>
      </c>
      <c r="C652" s="260">
        <v>24512.269499999999</v>
      </c>
      <c r="D652" s="282">
        <f t="shared" si="10"/>
        <v>1.4012856616679503E-2</v>
      </c>
    </row>
    <row r="653" spans="2:4" x14ac:dyDescent="0.25">
      <c r="B653" s="137">
        <v>44036</v>
      </c>
      <c r="C653" s="260">
        <v>24427.730500000001</v>
      </c>
      <c r="D653" s="282">
        <f t="shared" si="10"/>
        <v>-3.4488442614420967E-3</v>
      </c>
    </row>
    <row r="654" spans="2:4" x14ac:dyDescent="0.25">
      <c r="B654" s="137">
        <v>44039</v>
      </c>
      <c r="C654" s="260">
        <v>24783.609400000001</v>
      </c>
      <c r="D654" s="282">
        <f t="shared" si="10"/>
        <v>1.4568643615910259E-2</v>
      </c>
    </row>
    <row r="655" spans="2:4" x14ac:dyDescent="0.25">
      <c r="B655" s="137">
        <v>44040</v>
      </c>
      <c r="C655" s="260">
        <v>24650.160199999998</v>
      </c>
      <c r="D655" s="282">
        <f t="shared" si="10"/>
        <v>-5.3845748553478234E-3</v>
      </c>
    </row>
    <row r="656" spans="2:4" x14ac:dyDescent="0.25">
      <c r="B656" s="137">
        <v>44041</v>
      </c>
      <c r="C656" s="260">
        <v>24693.730500000001</v>
      </c>
      <c r="D656" s="282">
        <f t="shared" si="10"/>
        <v>1.767546322072322E-3</v>
      </c>
    </row>
    <row r="657" spans="2:4" x14ac:dyDescent="0.25">
      <c r="B657" s="137">
        <v>44046</v>
      </c>
      <c r="C657" s="260">
        <v>24766.1191</v>
      </c>
      <c r="D657" s="282">
        <f t="shared" si="10"/>
        <v>2.9314566302567346E-3</v>
      </c>
    </row>
    <row r="658" spans="2:4" x14ac:dyDescent="0.25">
      <c r="B658" s="137">
        <v>44047</v>
      </c>
      <c r="C658" s="260">
        <v>24841.9395</v>
      </c>
      <c r="D658" s="282">
        <f t="shared" si="10"/>
        <v>3.0614566494595596E-3</v>
      </c>
    </row>
    <row r="659" spans="2:4" x14ac:dyDescent="0.25">
      <c r="B659" s="137">
        <v>44048</v>
      </c>
      <c r="C659" s="260">
        <v>24882.039100000002</v>
      </c>
      <c r="D659" s="282">
        <f t="shared" si="10"/>
        <v>1.6141895845129817E-3</v>
      </c>
    </row>
    <row r="660" spans="2:4" x14ac:dyDescent="0.25">
      <c r="B660" s="137">
        <v>44049</v>
      </c>
      <c r="C660" s="260">
        <v>24930.339800000002</v>
      </c>
      <c r="D660" s="282">
        <f t="shared" si="10"/>
        <v>1.9411873683616854E-3</v>
      </c>
    </row>
    <row r="661" spans="2:4" x14ac:dyDescent="0.25">
      <c r="B661" s="137">
        <v>44050</v>
      </c>
      <c r="C661" s="260">
        <v>25041.890599999999</v>
      </c>
      <c r="D661" s="282">
        <f t="shared" si="10"/>
        <v>4.4744997819883281E-3</v>
      </c>
    </row>
    <row r="662" spans="2:4" x14ac:dyDescent="0.25">
      <c r="B662" s="137">
        <v>44053</v>
      </c>
      <c r="C662" s="260">
        <v>25027.609400000001</v>
      </c>
      <c r="D662" s="282">
        <f t="shared" si="10"/>
        <v>-5.7029240436012874E-4</v>
      </c>
    </row>
    <row r="663" spans="2:4" x14ac:dyDescent="0.25">
      <c r="B663" s="137">
        <v>44054</v>
      </c>
      <c r="C663" s="260">
        <v>24883.699199999999</v>
      </c>
      <c r="D663" s="282">
        <f t="shared" si="10"/>
        <v>-5.7500577741956826E-3</v>
      </c>
    </row>
    <row r="664" spans="2:4" x14ac:dyDescent="0.25">
      <c r="B664" s="137">
        <v>44055</v>
      </c>
      <c r="C664" s="260">
        <v>25141.480500000001</v>
      </c>
      <c r="D664" s="282">
        <f t="shared" si="10"/>
        <v>1.0359444467163526E-2</v>
      </c>
    </row>
    <row r="665" spans="2:4" x14ac:dyDescent="0.25">
      <c r="B665" s="137">
        <v>44056</v>
      </c>
      <c r="C665" s="260">
        <v>25236.970700000002</v>
      </c>
      <c r="D665" s="282">
        <f t="shared" si="10"/>
        <v>3.7981136393301362E-3</v>
      </c>
    </row>
    <row r="666" spans="2:4" x14ac:dyDescent="0.25">
      <c r="B666" s="137">
        <v>44057</v>
      </c>
      <c r="C666" s="260">
        <v>25199.839800000002</v>
      </c>
      <c r="D666" s="282">
        <f t="shared" si="10"/>
        <v>-1.4712898961364296E-3</v>
      </c>
    </row>
    <row r="667" spans="2:4" x14ac:dyDescent="0.25">
      <c r="B667" s="137">
        <v>44060</v>
      </c>
      <c r="C667" s="260">
        <v>25143.679700000001</v>
      </c>
      <c r="D667" s="282">
        <f t="shared" si="10"/>
        <v>-2.2285895642876197E-3</v>
      </c>
    </row>
    <row r="668" spans="2:4" x14ac:dyDescent="0.25">
      <c r="B668" s="137">
        <v>44061</v>
      </c>
      <c r="C668" s="260">
        <v>25136.4902</v>
      </c>
      <c r="D668" s="282">
        <f t="shared" si="10"/>
        <v>-2.8593666821175034E-4</v>
      </c>
    </row>
    <row r="669" spans="2:4" x14ac:dyDescent="0.25">
      <c r="B669" s="137">
        <v>44062</v>
      </c>
      <c r="C669" s="260">
        <v>25171.320299999999</v>
      </c>
      <c r="D669" s="282">
        <f t="shared" si="10"/>
        <v>1.3856389544790737E-3</v>
      </c>
    </row>
    <row r="670" spans="2:4" x14ac:dyDescent="0.25">
      <c r="B670" s="137">
        <v>44063</v>
      </c>
      <c r="C670" s="260">
        <v>25204.599600000001</v>
      </c>
      <c r="D670" s="282">
        <f t="shared" si="10"/>
        <v>1.3221118162800582E-3</v>
      </c>
    </row>
    <row r="671" spans="2:4" x14ac:dyDescent="0.25">
      <c r="B671" s="137">
        <v>44064</v>
      </c>
      <c r="C671" s="260">
        <v>25221.8691</v>
      </c>
      <c r="D671" s="282">
        <f t="shared" si="10"/>
        <v>6.8517255874200877E-4</v>
      </c>
    </row>
    <row r="672" spans="2:4" x14ac:dyDescent="0.25">
      <c r="B672" s="137">
        <v>44067</v>
      </c>
      <c r="C672" s="260">
        <v>25229.1191</v>
      </c>
      <c r="D672" s="282">
        <f t="shared" si="10"/>
        <v>2.8744895833265893E-4</v>
      </c>
    </row>
    <row r="673" spans="2:4" x14ac:dyDescent="0.25">
      <c r="B673" s="137">
        <v>44068</v>
      </c>
      <c r="C673" s="260">
        <v>25291.779299999998</v>
      </c>
      <c r="D673" s="282">
        <f t="shared" si="10"/>
        <v>2.4836459708177383E-3</v>
      </c>
    </row>
    <row r="674" spans="2:4" x14ac:dyDescent="0.25">
      <c r="B674" s="137">
        <v>44069</v>
      </c>
      <c r="C674" s="260">
        <v>25330.099600000001</v>
      </c>
      <c r="D674" s="282">
        <f t="shared" si="10"/>
        <v>1.5151286726593494E-3</v>
      </c>
    </row>
    <row r="675" spans="2:4" x14ac:dyDescent="0.25">
      <c r="B675" s="137">
        <v>44070</v>
      </c>
      <c r="C675" s="260">
        <v>25304.25</v>
      </c>
      <c r="D675" s="282">
        <f t="shared" si="10"/>
        <v>-1.0205092126839288E-3</v>
      </c>
    </row>
    <row r="676" spans="2:4" x14ac:dyDescent="0.25">
      <c r="B676" s="137">
        <v>44071</v>
      </c>
      <c r="C676" s="260">
        <v>25309.3691</v>
      </c>
      <c r="D676" s="282">
        <f t="shared" si="10"/>
        <v>2.0230198484449957E-4</v>
      </c>
    </row>
    <row r="677" spans="2:4" x14ac:dyDescent="0.25">
      <c r="B677" s="137">
        <v>44074</v>
      </c>
      <c r="C677" s="260">
        <v>25327.1309</v>
      </c>
      <c r="D677" s="282">
        <f t="shared" si="10"/>
        <v>7.0178754475547223E-4</v>
      </c>
    </row>
    <row r="678" spans="2:4" x14ac:dyDescent="0.25">
      <c r="B678" s="137">
        <v>44075</v>
      </c>
      <c r="C678" s="260">
        <v>25413.7598</v>
      </c>
      <c r="D678" s="282">
        <f t="shared" si="10"/>
        <v>3.4203992683592421E-3</v>
      </c>
    </row>
    <row r="679" spans="2:4" x14ac:dyDescent="0.25">
      <c r="B679" s="137">
        <v>44076</v>
      </c>
      <c r="C679" s="260">
        <v>25460</v>
      </c>
      <c r="D679" s="282">
        <f t="shared" si="10"/>
        <v>1.8194946502956277E-3</v>
      </c>
    </row>
    <row r="680" spans="2:4" x14ac:dyDescent="0.25">
      <c r="B680" s="137">
        <v>44077</v>
      </c>
      <c r="C680" s="260">
        <v>25511.019499999999</v>
      </c>
      <c r="D680" s="282">
        <f t="shared" si="10"/>
        <v>2.0039080911231633E-3</v>
      </c>
    </row>
    <row r="681" spans="2:4" x14ac:dyDescent="0.25">
      <c r="B681" s="137">
        <v>44078</v>
      </c>
      <c r="C681" s="260">
        <v>25605.640599999999</v>
      </c>
      <c r="D681" s="282">
        <f t="shared" si="10"/>
        <v>3.7090285631273812E-3</v>
      </c>
    </row>
    <row r="682" spans="2:4" x14ac:dyDescent="0.25">
      <c r="B682" s="137">
        <v>44081</v>
      </c>
      <c r="C682" s="260">
        <v>25582.230500000001</v>
      </c>
      <c r="D682" s="282">
        <f t="shared" si="10"/>
        <v>-9.1425558788782446E-4</v>
      </c>
    </row>
    <row r="683" spans="2:4" x14ac:dyDescent="0.25">
      <c r="B683" s="137">
        <v>44082</v>
      </c>
      <c r="C683" s="260">
        <v>25497.320299999999</v>
      </c>
      <c r="D683" s="282">
        <f t="shared" si="10"/>
        <v>-3.3191085507575657E-3</v>
      </c>
    </row>
    <row r="684" spans="2:4" x14ac:dyDescent="0.25">
      <c r="B684" s="137">
        <v>44083</v>
      </c>
      <c r="C684" s="260">
        <v>25424.910199999998</v>
      </c>
      <c r="D684" s="282">
        <f t="shared" si="10"/>
        <v>-2.8399102002888421E-3</v>
      </c>
    </row>
    <row r="685" spans="2:4" x14ac:dyDescent="0.25">
      <c r="B685" s="137">
        <v>44084</v>
      </c>
      <c r="C685" s="260">
        <v>25520.970700000002</v>
      </c>
      <c r="D685" s="282">
        <f t="shared" si="10"/>
        <v>3.7782041015823609E-3</v>
      </c>
    </row>
    <row r="686" spans="2:4" x14ac:dyDescent="0.25">
      <c r="B686" s="137">
        <v>44085</v>
      </c>
      <c r="C686" s="260">
        <v>25591.949199999999</v>
      </c>
      <c r="D686" s="282">
        <f t="shared" si="10"/>
        <v>2.7811833975419642E-3</v>
      </c>
    </row>
    <row r="687" spans="2:4" x14ac:dyDescent="0.25">
      <c r="B687" s="137">
        <v>44088</v>
      </c>
      <c r="C687" s="260">
        <v>25605.589800000002</v>
      </c>
      <c r="D687" s="282">
        <f t="shared" si="10"/>
        <v>5.3300355879115635E-4</v>
      </c>
    </row>
    <row r="688" spans="2:4" x14ac:dyDescent="0.25">
      <c r="B688" s="137">
        <v>44089</v>
      </c>
      <c r="C688" s="260">
        <v>25597.960899999998</v>
      </c>
      <c r="D688" s="282">
        <f t="shared" si="10"/>
        <v>-2.9793885083650995E-4</v>
      </c>
    </row>
    <row r="689" spans="2:4" x14ac:dyDescent="0.25">
      <c r="B689" s="137">
        <v>44090</v>
      </c>
      <c r="C689" s="260">
        <v>25558.8105</v>
      </c>
      <c r="D689" s="282">
        <f t="shared" si="10"/>
        <v>-1.5294343230284335E-3</v>
      </c>
    </row>
    <row r="690" spans="2:4" x14ac:dyDescent="0.25">
      <c r="B690" s="137">
        <v>44091</v>
      </c>
      <c r="C690" s="260">
        <v>25533.349600000001</v>
      </c>
      <c r="D690" s="282">
        <f t="shared" si="10"/>
        <v>-9.96169207483244E-4</v>
      </c>
    </row>
    <row r="691" spans="2:4" x14ac:dyDescent="0.25">
      <c r="B691" s="137">
        <v>44092</v>
      </c>
      <c r="C691" s="260">
        <v>25572.570299999999</v>
      </c>
      <c r="D691" s="282">
        <f t="shared" si="10"/>
        <v>1.5360577681511334E-3</v>
      </c>
    </row>
    <row r="692" spans="2:4" x14ac:dyDescent="0.25">
      <c r="B692" s="137">
        <v>44095</v>
      </c>
      <c r="C692" s="260">
        <v>25574.349600000001</v>
      </c>
      <c r="D692" s="282">
        <f t="shared" si="10"/>
        <v>6.9578457664976057E-5</v>
      </c>
    </row>
    <row r="693" spans="2:4" x14ac:dyDescent="0.25">
      <c r="B693" s="137">
        <v>44096</v>
      </c>
      <c r="C693" s="260">
        <v>25654.900399999999</v>
      </c>
      <c r="D693" s="282">
        <f t="shared" si="10"/>
        <v>3.1496714974130757E-3</v>
      </c>
    </row>
    <row r="694" spans="2:4" x14ac:dyDescent="0.25">
      <c r="B694" s="137">
        <v>44097</v>
      </c>
      <c r="C694" s="260">
        <v>25783.019499999999</v>
      </c>
      <c r="D694" s="282">
        <f t="shared" si="10"/>
        <v>4.9939425997538311E-3</v>
      </c>
    </row>
    <row r="695" spans="2:4" x14ac:dyDescent="0.25">
      <c r="B695" s="137">
        <v>44098</v>
      </c>
      <c r="C695" s="260">
        <v>25987.140599999999</v>
      </c>
      <c r="D695" s="282">
        <f t="shared" si="10"/>
        <v>7.9168811085141844E-3</v>
      </c>
    </row>
    <row r="696" spans="2:4" x14ac:dyDescent="0.25">
      <c r="B696" s="137">
        <v>44099</v>
      </c>
      <c r="C696" s="260">
        <v>26319.470700000002</v>
      </c>
      <c r="D696" s="282">
        <f t="shared" si="10"/>
        <v>1.2788251894092717E-2</v>
      </c>
    </row>
    <row r="697" spans="2:4" x14ac:dyDescent="0.25">
      <c r="B697" s="137">
        <v>44102</v>
      </c>
      <c r="C697" s="260">
        <v>26507.839800000002</v>
      </c>
      <c r="D697" s="282">
        <f t="shared" si="10"/>
        <v>7.1570246281587035E-3</v>
      </c>
    </row>
    <row r="698" spans="2:4" x14ac:dyDescent="0.25">
      <c r="B698" s="137">
        <v>44103</v>
      </c>
      <c r="C698" s="260">
        <v>26611.960899999998</v>
      </c>
      <c r="D698" s="282">
        <f t="shared" si="10"/>
        <v>3.9279360666724106E-3</v>
      </c>
    </row>
    <row r="699" spans="2:4" x14ac:dyDescent="0.25">
      <c r="B699" s="137">
        <v>44104</v>
      </c>
      <c r="C699" s="260">
        <v>26837.419900000001</v>
      </c>
      <c r="D699" s="282">
        <f t="shared" si="10"/>
        <v>8.4720927122661216E-3</v>
      </c>
    </row>
    <row r="700" spans="2:4" x14ac:dyDescent="0.25">
      <c r="B700" s="137">
        <v>44106</v>
      </c>
      <c r="C700" s="260">
        <v>26985.769499999999</v>
      </c>
      <c r="D700" s="282">
        <f t="shared" si="10"/>
        <v>5.5277146816932188E-3</v>
      </c>
    </row>
    <row r="701" spans="2:4" x14ac:dyDescent="0.25">
      <c r="B701" s="137">
        <v>44109</v>
      </c>
      <c r="C701" s="260">
        <v>27554.5605</v>
      </c>
      <c r="D701" s="282">
        <f t="shared" si="10"/>
        <v>2.1077442316403072E-2</v>
      </c>
    </row>
    <row r="702" spans="2:4" x14ac:dyDescent="0.25">
      <c r="B702" s="137">
        <v>44110</v>
      </c>
      <c r="C702" s="260">
        <v>28909.3691</v>
      </c>
      <c r="D702" s="282">
        <f t="shared" si="10"/>
        <v>4.9168216636952033E-2</v>
      </c>
    </row>
    <row r="703" spans="2:4" x14ac:dyDescent="0.25">
      <c r="B703" s="137">
        <v>44111</v>
      </c>
      <c r="C703" s="260">
        <v>28634.349600000001</v>
      </c>
      <c r="D703" s="282">
        <f t="shared" si="10"/>
        <v>-9.5131615999187735E-3</v>
      </c>
    </row>
    <row r="704" spans="2:4" x14ac:dyDescent="0.25">
      <c r="B704" s="137">
        <v>44112</v>
      </c>
      <c r="C704" s="260">
        <v>28546.220700000002</v>
      </c>
      <c r="D704" s="282">
        <f t="shared" si="10"/>
        <v>-3.077733604258337E-3</v>
      </c>
    </row>
    <row r="705" spans="2:4" x14ac:dyDescent="0.25">
      <c r="B705" s="137">
        <v>44113</v>
      </c>
      <c r="C705" s="260">
        <v>28415.3105</v>
      </c>
      <c r="D705" s="282">
        <f t="shared" si="10"/>
        <v>-4.5859030298887049E-3</v>
      </c>
    </row>
    <row r="706" spans="2:4" x14ac:dyDescent="0.25">
      <c r="B706" s="137">
        <v>44116</v>
      </c>
      <c r="C706" s="260">
        <v>28337.4902</v>
      </c>
      <c r="D706" s="282">
        <f t="shared" si="10"/>
        <v>-2.738674982981415E-3</v>
      </c>
    </row>
    <row r="707" spans="2:4" x14ac:dyDescent="0.25">
      <c r="B707" s="137">
        <v>44117</v>
      </c>
      <c r="C707" s="260">
        <v>28344.039100000002</v>
      </c>
      <c r="D707" s="282">
        <f t="shared" si="10"/>
        <v>2.3110374114931886E-4</v>
      </c>
    </row>
    <row r="708" spans="2:4" x14ac:dyDescent="0.25">
      <c r="B708" s="137">
        <v>44118</v>
      </c>
      <c r="C708" s="260">
        <v>28344.330099999999</v>
      </c>
      <c r="D708" s="282">
        <f t="shared" ref="D708:D771" si="11">C708/C707-1</f>
        <v>1.0266708953210468E-5</v>
      </c>
    </row>
    <row r="709" spans="2:4" x14ac:dyDescent="0.25">
      <c r="B709" s="137">
        <v>44119</v>
      </c>
      <c r="C709" s="260">
        <v>28344.039100000002</v>
      </c>
      <c r="D709" s="282">
        <f t="shared" si="11"/>
        <v>-1.0266603548969577E-5</v>
      </c>
    </row>
    <row r="710" spans="2:4" x14ac:dyDescent="0.25">
      <c r="B710" s="137">
        <v>44120</v>
      </c>
      <c r="C710" s="260">
        <v>28659.449199999999</v>
      </c>
      <c r="D710" s="282">
        <f t="shared" si="11"/>
        <v>1.1127916486680212E-2</v>
      </c>
    </row>
    <row r="711" spans="2:4" x14ac:dyDescent="0.25">
      <c r="B711" s="137">
        <v>44123</v>
      </c>
      <c r="C711" s="260">
        <v>28659.070299999999</v>
      </c>
      <c r="D711" s="282">
        <f t="shared" si="11"/>
        <v>-1.3220770481492394E-5</v>
      </c>
    </row>
    <row r="712" spans="2:4" x14ac:dyDescent="0.25">
      <c r="B712" s="137">
        <v>44124</v>
      </c>
      <c r="C712" s="260">
        <v>28665.820299999999</v>
      </c>
      <c r="D712" s="282">
        <f t="shared" si="11"/>
        <v>2.355275286092251E-4</v>
      </c>
    </row>
    <row r="713" spans="2:4" x14ac:dyDescent="0.25">
      <c r="B713" s="137">
        <v>44125</v>
      </c>
      <c r="C713" s="260">
        <v>28449.4902</v>
      </c>
      <c r="D713" s="282">
        <f t="shared" si="11"/>
        <v>-7.5466216468258462E-3</v>
      </c>
    </row>
    <row r="714" spans="2:4" x14ac:dyDescent="0.25">
      <c r="B714" s="137">
        <v>44126</v>
      </c>
      <c r="C714" s="260">
        <v>28563.8691</v>
      </c>
      <c r="D714" s="282">
        <f t="shared" si="11"/>
        <v>4.0204200214455366E-3</v>
      </c>
    </row>
    <row r="715" spans="2:4" x14ac:dyDescent="0.25">
      <c r="B715" s="137">
        <v>44127</v>
      </c>
      <c r="C715" s="260">
        <v>28697.0605</v>
      </c>
      <c r="D715" s="282">
        <f t="shared" si="11"/>
        <v>4.6629327257350361E-3</v>
      </c>
    </row>
    <row r="716" spans="2:4" x14ac:dyDescent="0.25">
      <c r="B716" s="137">
        <v>44130</v>
      </c>
      <c r="C716" s="260">
        <v>28777.960899999998</v>
      </c>
      <c r="D716" s="282">
        <f t="shared" si="11"/>
        <v>2.8191180068772859E-3</v>
      </c>
    </row>
    <row r="717" spans="2:4" x14ac:dyDescent="0.25">
      <c r="B717" s="137">
        <v>44131</v>
      </c>
      <c r="C717" s="260">
        <v>28980.289100000002</v>
      </c>
      <c r="D717" s="282">
        <f t="shared" si="11"/>
        <v>7.0306649141358424E-3</v>
      </c>
    </row>
    <row r="718" spans="2:4" x14ac:dyDescent="0.25">
      <c r="B718" s="137">
        <v>44132</v>
      </c>
      <c r="C718" s="260">
        <v>29437.599600000001</v>
      </c>
      <c r="D718" s="282">
        <f t="shared" si="11"/>
        <v>1.5780053070623135E-2</v>
      </c>
    </row>
    <row r="719" spans="2:4" x14ac:dyDescent="0.25">
      <c r="B719" s="137">
        <v>44134</v>
      </c>
      <c r="C719" s="260">
        <v>30530.6895</v>
      </c>
      <c r="D719" s="282">
        <f t="shared" si="11"/>
        <v>3.7132439969731701E-2</v>
      </c>
    </row>
    <row r="720" spans="2:4" x14ac:dyDescent="0.25">
      <c r="B720" s="137">
        <v>44137</v>
      </c>
      <c r="C720" s="260">
        <v>30479.390599999999</v>
      </c>
      <c r="D720" s="282">
        <f t="shared" si="11"/>
        <v>-1.6802404675466676E-3</v>
      </c>
    </row>
    <row r="721" spans="2:4" x14ac:dyDescent="0.25">
      <c r="B721" s="137">
        <v>44138</v>
      </c>
      <c r="C721" s="260">
        <v>30733.470700000002</v>
      </c>
      <c r="D721" s="282">
        <f t="shared" si="11"/>
        <v>8.3361279539493349E-3</v>
      </c>
    </row>
    <row r="722" spans="2:4" x14ac:dyDescent="0.25">
      <c r="B722" s="137">
        <v>44139</v>
      </c>
      <c r="C722" s="260">
        <v>30741.8809</v>
      </c>
      <c r="D722" s="282">
        <f t="shared" si="11"/>
        <v>2.7364953610642395E-4</v>
      </c>
    </row>
    <row r="723" spans="2:4" x14ac:dyDescent="0.25">
      <c r="B723" s="137">
        <v>44140</v>
      </c>
      <c r="C723" s="260">
        <v>30738.919900000001</v>
      </c>
      <c r="D723" s="282">
        <f t="shared" si="11"/>
        <v>-9.6318114354509987E-5</v>
      </c>
    </row>
    <row r="724" spans="2:4" x14ac:dyDescent="0.25">
      <c r="B724" s="137">
        <v>44141</v>
      </c>
      <c r="C724" s="260">
        <v>31016.169900000001</v>
      </c>
      <c r="D724" s="282">
        <f t="shared" si="11"/>
        <v>9.0195101487609008E-3</v>
      </c>
    </row>
    <row r="725" spans="2:4" x14ac:dyDescent="0.25">
      <c r="B725" s="137">
        <v>44144</v>
      </c>
      <c r="C725" s="260">
        <v>32243.050800000001</v>
      </c>
      <c r="D725" s="282">
        <f t="shared" si="11"/>
        <v>3.9556170344553054E-2</v>
      </c>
    </row>
    <row r="726" spans="2:4" x14ac:dyDescent="0.25">
      <c r="B726" s="137">
        <v>44145</v>
      </c>
      <c r="C726" s="260">
        <v>32647.099600000001</v>
      </c>
      <c r="D726" s="282">
        <f t="shared" si="11"/>
        <v>1.2531345203847799E-2</v>
      </c>
    </row>
    <row r="727" spans="2:4" x14ac:dyDescent="0.25">
      <c r="B727" s="137">
        <v>44146</v>
      </c>
      <c r="C727" s="260">
        <v>33268.359400000001</v>
      </c>
      <c r="D727" s="282">
        <f t="shared" si="11"/>
        <v>1.9029555691372879E-2</v>
      </c>
    </row>
    <row r="728" spans="2:4" x14ac:dyDescent="0.25">
      <c r="B728" s="137">
        <v>44147</v>
      </c>
      <c r="C728" s="260">
        <v>35342.460899999998</v>
      </c>
      <c r="D728" s="282">
        <f t="shared" si="11"/>
        <v>6.2344568154448776E-2</v>
      </c>
    </row>
    <row r="729" spans="2:4" x14ac:dyDescent="0.25">
      <c r="B729" s="137">
        <v>44148</v>
      </c>
      <c r="C729" s="260">
        <v>35037.460899999998</v>
      </c>
      <c r="D729" s="282">
        <f t="shared" si="11"/>
        <v>-8.6298461463389931E-3</v>
      </c>
    </row>
    <row r="730" spans="2:4" x14ac:dyDescent="0.25">
      <c r="B730" s="137">
        <v>44151</v>
      </c>
      <c r="C730" s="260">
        <v>34795.820299999999</v>
      </c>
      <c r="D730" s="282">
        <f t="shared" si="11"/>
        <v>-6.8966355949611202E-3</v>
      </c>
    </row>
    <row r="731" spans="2:4" x14ac:dyDescent="0.25">
      <c r="B731" s="137">
        <v>44152</v>
      </c>
      <c r="C731" s="260">
        <v>34242.828099999999</v>
      </c>
      <c r="D731" s="282">
        <f t="shared" si="11"/>
        <v>-1.5892489248198638E-2</v>
      </c>
    </row>
    <row r="732" spans="2:4" x14ac:dyDescent="0.25">
      <c r="B732" s="137">
        <v>44153</v>
      </c>
      <c r="C732" s="260">
        <v>34818.011700000003</v>
      </c>
      <c r="D732" s="282">
        <f t="shared" si="11"/>
        <v>1.6797199060786694E-2</v>
      </c>
    </row>
    <row r="733" spans="2:4" x14ac:dyDescent="0.25">
      <c r="B733" s="137">
        <v>44154</v>
      </c>
      <c r="C733" s="260">
        <v>34643.648399999998</v>
      </c>
      <c r="D733" s="282">
        <f t="shared" si="11"/>
        <v>-5.0078477054450454E-3</v>
      </c>
    </row>
    <row r="734" spans="2:4" x14ac:dyDescent="0.25">
      <c r="B734" s="137">
        <v>44155</v>
      </c>
      <c r="C734" s="260">
        <v>34136.820299999999</v>
      </c>
      <c r="D734" s="282">
        <f t="shared" si="11"/>
        <v>-1.4629755334891303E-2</v>
      </c>
    </row>
    <row r="735" spans="2:4" x14ac:dyDescent="0.25">
      <c r="B735" s="137">
        <v>44158</v>
      </c>
      <c r="C735" s="260">
        <v>34121.781300000002</v>
      </c>
      <c r="D735" s="282">
        <f t="shared" si="11"/>
        <v>-4.4055069768744737E-4</v>
      </c>
    </row>
    <row r="736" spans="2:4" x14ac:dyDescent="0.25">
      <c r="B736" s="137">
        <v>44159</v>
      </c>
      <c r="C736" s="260">
        <v>34340.558599999997</v>
      </c>
      <c r="D736" s="282">
        <f t="shared" si="11"/>
        <v>6.4116611637738963E-3</v>
      </c>
    </row>
    <row r="737" spans="2:4" x14ac:dyDescent="0.25">
      <c r="B737" s="137">
        <v>44160</v>
      </c>
      <c r="C737" s="260">
        <v>34769</v>
      </c>
      <c r="D737" s="282">
        <f t="shared" si="11"/>
        <v>1.2476250167928304E-2</v>
      </c>
    </row>
    <row r="738" spans="2:4" x14ac:dyDescent="0.25">
      <c r="B738" s="137">
        <v>44161</v>
      </c>
      <c r="C738" s="260">
        <v>34803</v>
      </c>
      <c r="D738" s="282">
        <f t="shared" si="11"/>
        <v>9.7788259656583776E-4</v>
      </c>
    </row>
    <row r="739" spans="2:4" x14ac:dyDescent="0.25">
      <c r="B739" s="137">
        <v>44162</v>
      </c>
      <c r="C739" s="260">
        <v>34885.511700000003</v>
      </c>
      <c r="D739" s="282">
        <f t="shared" si="11"/>
        <v>2.3708214809068373E-3</v>
      </c>
    </row>
    <row r="740" spans="2:4" x14ac:dyDescent="0.25">
      <c r="B740" s="137">
        <v>44165</v>
      </c>
      <c r="C740" s="260">
        <v>35042.140599999999</v>
      </c>
      <c r="D740" s="282">
        <f t="shared" si="11"/>
        <v>4.4897979810911703E-3</v>
      </c>
    </row>
    <row r="741" spans="2:4" x14ac:dyDescent="0.25">
      <c r="B741" s="137">
        <v>44166</v>
      </c>
      <c r="C741" s="260">
        <v>35147.621099999997</v>
      </c>
      <c r="D741" s="282">
        <f t="shared" si="11"/>
        <v>3.010104354184362E-3</v>
      </c>
    </row>
    <row r="742" spans="2:4" x14ac:dyDescent="0.25">
      <c r="B742" s="137">
        <v>44167</v>
      </c>
      <c r="C742" s="260">
        <v>35056.820299999999</v>
      </c>
      <c r="D742" s="282">
        <f t="shared" si="11"/>
        <v>-2.5834123948718091E-3</v>
      </c>
    </row>
    <row r="743" spans="2:4" x14ac:dyDescent="0.25">
      <c r="B743" s="137">
        <v>44168</v>
      </c>
      <c r="C743" s="260">
        <v>34968.941400000003</v>
      </c>
      <c r="D743" s="282">
        <f t="shared" si="11"/>
        <v>-2.5067561532383653E-3</v>
      </c>
    </row>
    <row r="744" spans="2:4" x14ac:dyDescent="0.25">
      <c r="B744" s="137">
        <v>44169</v>
      </c>
      <c r="C744" s="260">
        <v>35137.988299999997</v>
      </c>
      <c r="D744" s="282">
        <f t="shared" si="11"/>
        <v>4.8342012435067527E-3</v>
      </c>
    </row>
    <row r="745" spans="2:4" x14ac:dyDescent="0.25">
      <c r="B745" s="137">
        <v>44172</v>
      </c>
      <c r="C745" s="260">
        <v>35064.359400000001</v>
      </c>
      <c r="D745" s="282">
        <f t="shared" si="11"/>
        <v>-2.0954216095517841E-3</v>
      </c>
    </row>
    <row r="746" spans="2:4" x14ac:dyDescent="0.25">
      <c r="B746" s="137">
        <v>44173</v>
      </c>
      <c r="C746" s="260">
        <v>35033.738299999997</v>
      </c>
      <c r="D746" s="282">
        <f t="shared" si="11"/>
        <v>-8.7328274418740914E-4</v>
      </c>
    </row>
    <row r="747" spans="2:4" x14ac:dyDescent="0.25">
      <c r="B747" s="137">
        <v>44174</v>
      </c>
      <c r="C747" s="260">
        <v>35021.261700000003</v>
      </c>
      <c r="D747" s="282">
        <f t="shared" si="11"/>
        <v>-3.5613099273490434E-4</v>
      </c>
    </row>
    <row r="748" spans="2:4" x14ac:dyDescent="0.25">
      <c r="B748" s="137">
        <v>44175</v>
      </c>
      <c r="C748" s="260">
        <v>34577.261700000003</v>
      </c>
      <c r="D748" s="282">
        <f t="shared" si="11"/>
        <v>-1.2678012682792672E-2</v>
      </c>
    </row>
    <row r="749" spans="2:4" x14ac:dyDescent="0.25">
      <c r="B749" s="137">
        <v>44176</v>
      </c>
      <c r="C749" s="260">
        <v>34250.738299999997</v>
      </c>
      <c r="D749" s="282">
        <f t="shared" si="11"/>
        <v>-9.4432983974553908E-3</v>
      </c>
    </row>
    <row r="750" spans="2:4" x14ac:dyDescent="0.25">
      <c r="B750" s="137">
        <v>44179</v>
      </c>
      <c r="C750" s="260">
        <v>34843.441400000003</v>
      </c>
      <c r="D750" s="282">
        <f t="shared" si="11"/>
        <v>1.730482697361313E-2</v>
      </c>
    </row>
    <row r="751" spans="2:4" x14ac:dyDescent="0.25">
      <c r="B751" s="137">
        <v>44180</v>
      </c>
      <c r="C751" s="260">
        <v>35225.218800000002</v>
      </c>
      <c r="D751" s="282">
        <f t="shared" si="11"/>
        <v>1.0956937221476615E-2</v>
      </c>
    </row>
    <row r="752" spans="2:4" x14ac:dyDescent="0.25">
      <c r="B752" s="137">
        <v>44181</v>
      </c>
      <c r="C752" s="260">
        <v>35493.148399999998</v>
      </c>
      <c r="D752" s="282">
        <f t="shared" si="11"/>
        <v>7.6061869628469836E-3</v>
      </c>
    </row>
    <row r="753" spans="2:4" x14ac:dyDescent="0.25">
      <c r="B753" s="137">
        <v>44182</v>
      </c>
      <c r="C753" s="260">
        <v>36239.621099999997</v>
      </c>
      <c r="D753" s="282">
        <f t="shared" si="11"/>
        <v>2.1031459130855801E-2</v>
      </c>
    </row>
    <row r="754" spans="2:4" x14ac:dyDescent="0.25">
      <c r="B754" s="137">
        <v>44183</v>
      </c>
      <c r="C754" s="260">
        <v>36804.75</v>
      </c>
      <c r="D754" s="282">
        <f t="shared" si="11"/>
        <v>1.5594227611833489E-2</v>
      </c>
    </row>
    <row r="755" spans="2:4" x14ac:dyDescent="0.25">
      <c r="B755" s="137">
        <v>44186</v>
      </c>
      <c r="C755" s="260">
        <v>37443.398399999998</v>
      </c>
      <c r="D755" s="282">
        <f t="shared" si="11"/>
        <v>1.7352336315285433E-2</v>
      </c>
    </row>
    <row r="756" spans="2:4" x14ac:dyDescent="0.25">
      <c r="B756" s="137">
        <v>44187</v>
      </c>
      <c r="C756" s="260">
        <v>37893.609400000001</v>
      </c>
      <c r="D756" s="282">
        <f t="shared" si="11"/>
        <v>1.2023775064178066E-2</v>
      </c>
    </row>
    <row r="757" spans="2:4" x14ac:dyDescent="0.25">
      <c r="B757" s="137">
        <v>44188</v>
      </c>
      <c r="C757" s="260">
        <v>38803.738299999997</v>
      </c>
      <c r="D757" s="282">
        <f t="shared" si="11"/>
        <v>2.4018004999016851E-2</v>
      </c>
    </row>
    <row r="758" spans="2:4" x14ac:dyDescent="0.25">
      <c r="B758" s="137">
        <v>44189</v>
      </c>
      <c r="C758" s="260">
        <v>38800.011700000003</v>
      </c>
      <c r="D758" s="282">
        <f t="shared" si="11"/>
        <v>-9.6037138772153696E-5</v>
      </c>
    </row>
    <row r="759" spans="2:4" x14ac:dyDescent="0.25">
      <c r="B759" s="137">
        <v>44194</v>
      </c>
      <c r="C759" s="260">
        <v>39110.171900000001</v>
      </c>
      <c r="D759" s="282">
        <f t="shared" si="11"/>
        <v>7.9938171771221089E-3</v>
      </c>
    </row>
    <row r="760" spans="2:4" x14ac:dyDescent="0.25">
      <c r="B760" s="137">
        <v>44195</v>
      </c>
      <c r="C760" s="260">
        <v>39512.308599999997</v>
      </c>
      <c r="D760" s="282">
        <f t="shared" si="11"/>
        <v>1.0282151176123966E-2</v>
      </c>
    </row>
    <row r="761" spans="2:4" x14ac:dyDescent="0.25">
      <c r="B761" s="137">
        <v>44196</v>
      </c>
      <c r="C761" s="260">
        <v>40270.718800000002</v>
      </c>
      <c r="D761" s="282">
        <f t="shared" si="11"/>
        <v>1.9194277096732382E-2</v>
      </c>
    </row>
    <row r="762" spans="2:4" x14ac:dyDescent="0.25">
      <c r="B762" s="137">
        <v>44200</v>
      </c>
      <c r="C762" s="260">
        <v>41147.390599999999</v>
      </c>
      <c r="D762" s="282">
        <f t="shared" si="11"/>
        <v>2.1769459948154601E-2</v>
      </c>
    </row>
    <row r="763" spans="2:4" x14ac:dyDescent="0.25">
      <c r="B763" s="137">
        <v>44201</v>
      </c>
      <c r="C763" s="260">
        <v>40396.140599999999</v>
      </c>
      <c r="D763" s="282">
        <f t="shared" si="11"/>
        <v>-1.8257536846090994E-2</v>
      </c>
    </row>
    <row r="764" spans="2:4" x14ac:dyDescent="0.25">
      <c r="B764" s="137">
        <v>44202</v>
      </c>
      <c r="C764" s="260">
        <v>40465.148399999998</v>
      </c>
      <c r="D764" s="282">
        <f t="shared" si="11"/>
        <v>1.7082770525855828E-3</v>
      </c>
    </row>
    <row r="765" spans="2:4" x14ac:dyDescent="0.25">
      <c r="B765" s="137">
        <v>44203</v>
      </c>
      <c r="C765" s="260">
        <v>40590.851600000002</v>
      </c>
      <c r="D765" s="282">
        <f t="shared" si="11"/>
        <v>3.1064559249214252E-3</v>
      </c>
    </row>
    <row r="766" spans="2:4" x14ac:dyDescent="0.25">
      <c r="B766" s="137">
        <v>44204</v>
      </c>
      <c r="C766" s="260">
        <v>40120.218800000002</v>
      </c>
      <c r="D766" s="282">
        <f t="shared" si="11"/>
        <v>-1.1594553488008086E-2</v>
      </c>
    </row>
    <row r="767" spans="2:4" x14ac:dyDescent="0.25">
      <c r="B767" s="137">
        <v>44207</v>
      </c>
      <c r="C767" s="260">
        <v>40150.781300000002</v>
      </c>
      <c r="D767" s="282">
        <f t="shared" si="11"/>
        <v>7.6177301405944142E-4</v>
      </c>
    </row>
    <row r="768" spans="2:4" x14ac:dyDescent="0.25">
      <c r="B768" s="137">
        <v>44208</v>
      </c>
      <c r="C768" s="260">
        <v>40295.949200000003</v>
      </c>
      <c r="D768" s="282">
        <f t="shared" si="11"/>
        <v>3.6155684970444746E-3</v>
      </c>
    </row>
    <row r="769" spans="2:4" x14ac:dyDescent="0.25">
      <c r="B769" s="137">
        <v>44209</v>
      </c>
      <c r="C769" s="260">
        <v>40341.050799999997</v>
      </c>
      <c r="D769" s="282">
        <f t="shared" si="11"/>
        <v>1.1192589055575297E-3</v>
      </c>
    </row>
    <row r="770" spans="2:4" x14ac:dyDescent="0.25">
      <c r="B770" s="137">
        <v>44210</v>
      </c>
      <c r="C770" s="260">
        <v>40963.140599999999</v>
      </c>
      <c r="D770" s="282">
        <f t="shared" si="11"/>
        <v>1.5420763407580917E-2</v>
      </c>
    </row>
    <row r="771" spans="2:4" x14ac:dyDescent="0.25">
      <c r="B771" s="137">
        <v>44211</v>
      </c>
      <c r="C771" s="260">
        <v>41176.140599999999</v>
      </c>
      <c r="D771" s="282">
        <f t="shared" si="11"/>
        <v>5.1997966191097422E-3</v>
      </c>
    </row>
    <row r="772" spans="2:4" x14ac:dyDescent="0.25">
      <c r="B772" s="137">
        <v>44214</v>
      </c>
      <c r="C772" s="260">
        <v>41082.378900000003</v>
      </c>
      <c r="D772" s="282">
        <f t="shared" ref="D772:D835" si="12">C772/C771-1</f>
        <v>-2.2770881057267989E-3</v>
      </c>
    </row>
    <row r="773" spans="2:4" x14ac:dyDescent="0.25">
      <c r="B773" s="137">
        <v>44215</v>
      </c>
      <c r="C773" s="260">
        <v>41051.628900000003</v>
      </c>
      <c r="D773" s="282">
        <f t="shared" si="12"/>
        <v>-7.484960906195548E-4</v>
      </c>
    </row>
    <row r="774" spans="2:4" x14ac:dyDescent="0.25">
      <c r="B774" s="137">
        <v>44216</v>
      </c>
      <c r="C774" s="260">
        <v>41147.718800000002</v>
      </c>
      <c r="D774" s="282">
        <f t="shared" si="12"/>
        <v>2.3407085802629179E-3</v>
      </c>
    </row>
    <row r="775" spans="2:4" x14ac:dyDescent="0.25">
      <c r="B775" s="137">
        <v>44217</v>
      </c>
      <c r="C775" s="260">
        <v>41099.148399999998</v>
      </c>
      <c r="D775" s="282">
        <f t="shared" si="12"/>
        <v>-1.1803910743164447E-3</v>
      </c>
    </row>
    <row r="776" spans="2:4" x14ac:dyDescent="0.25">
      <c r="B776" s="137">
        <v>44218</v>
      </c>
      <c r="C776" s="260">
        <v>41001.988299999997</v>
      </c>
      <c r="D776" s="282">
        <f t="shared" si="12"/>
        <v>-2.3640416841338441E-3</v>
      </c>
    </row>
    <row r="777" spans="2:4" x14ac:dyDescent="0.25">
      <c r="B777" s="137">
        <v>44221</v>
      </c>
      <c r="C777" s="260">
        <v>41088.960899999998</v>
      </c>
      <c r="D777" s="282">
        <f t="shared" si="12"/>
        <v>2.1211800599436614E-3</v>
      </c>
    </row>
    <row r="778" spans="2:4" x14ac:dyDescent="0.25">
      <c r="B778" s="137">
        <v>44222</v>
      </c>
      <c r="C778" s="260">
        <v>41584.941400000003</v>
      </c>
      <c r="D778" s="282">
        <f t="shared" si="12"/>
        <v>1.2070894204579519E-2</v>
      </c>
    </row>
    <row r="779" spans="2:4" x14ac:dyDescent="0.25">
      <c r="B779" s="137">
        <v>44223</v>
      </c>
      <c r="C779" s="260">
        <v>41930.730499999998</v>
      </c>
      <c r="D779" s="282">
        <f t="shared" si="12"/>
        <v>8.315247980606566E-3</v>
      </c>
    </row>
    <row r="780" spans="2:4" x14ac:dyDescent="0.25">
      <c r="B780" s="137">
        <v>44224</v>
      </c>
      <c r="C780" s="260">
        <v>42169.410199999998</v>
      </c>
      <c r="D780" s="282">
        <f t="shared" si="12"/>
        <v>5.6922380591486466E-3</v>
      </c>
    </row>
    <row r="781" spans="2:4" x14ac:dyDescent="0.25">
      <c r="B781" s="137">
        <v>44225</v>
      </c>
      <c r="C781" s="260">
        <v>42412.660199999998</v>
      </c>
      <c r="D781" s="282">
        <f t="shared" si="12"/>
        <v>5.7683993882371443E-3</v>
      </c>
    </row>
    <row r="782" spans="2:4" x14ac:dyDescent="0.25">
      <c r="B782" s="137">
        <v>44228</v>
      </c>
      <c r="C782" s="260">
        <v>42357.898399999998</v>
      </c>
      <c r="D782" s="282">
        <f t="shared" si="12"/>
        <v>-1.2911663579169286E-3</v>
      </c>
    </row>
    <row r="783" spans="2:4" x14ac:dyDescent="0.25">
      <c r="B783" s="137">
        <v>44229</v>
      </c>
      <c r="C783" s="260">
        <v>42043.789100000002</v>
      </c>
      <c r="D783" s="282">
        <f t="shared" si="12"/>
        <v>-7.4156016201218922E-3</v>
      </c>
    </row>
    <row r="784" spans="2:4" x14ac:dyDescent="0.25">
      <c r="B784" s="137">
        <v>44230</v>
      </c>
      <c r="C784" s="260">
        <v>42000.011700000003</v>
      </c>
      <c r="D784" s="282">
        <f t="shared" si="12"/>
        <v>-1.0412334600926609E-3</v>
      </c>
    </row>
    <row r="785" spans="2:4" x14ac:dyDescent="0.25">
      <c r="B785" s="137">
        <v>44231</v>
      </c>
      <c r="C785" s="260">
        <v>41785.800799999997</v>
      </c>
      <c r="D785" s="282">
        <f t="shared" si="12"/>
        <v>-5.1002581030235028E-3</v>
      </c>
    </row>
    <row r="786" spans="2:4" x14ac:dyDescent="0.25">
      <c r="B786" s="137">
        <v>44232</v>
      </c>
      <c r="C786" s="260">
        <v>41709.089800000002</v>
      </c>
      <c r="D786" s="282">
        <f t="shared" si="12"/>
        <v>-1.8358150024970765E-3</v>
      </c>
    </row>
    <row r="787" spans="2:4" x14ac:dyDescent="0.25">
      <c r="B787" s="137">
        <v>44235</v>
      </c>
      <c r="C787" s="260">
        <v>41564.308599999997</v>
      </c>
      <c r="D787" s="282">
        <f t="shared" si="12"/>
        <v>-3.4712145648405635E-3</v>
      </c>
    </row>
    <row r="788" spans="2:4" x14ac:dyDescent="0.25">
      <c r="B788" s="137">
        <v>44236</v>
      </c>
      <c r="C788" s="260">
        <v>41510.160199999998</v>
      </c>
      <c r="D788" s="282">
        <f t="shared" si="12"/>
        <v>-1.3027619566851056E-3</v>
      </c>
    </row>
    <row r="789" spans="2:4" x14ac:dyDescent="0.25">
      <c r="B789" s="137">
        <v>44237</v>
      </c>
      <c r="C789" s="260">
        <v>40696.011700000003</v>
      </c>
      <c r="D789" s="282">
        <f t="shared" si="12"/>
        <v>-1.9613234352200748E-2</v>
      </c>
    </row>
    <row r="790" spans="2:4" x14ac:dyDescent="0.25">
      <c r="B790" s="137">
        <v>44238</v>
      </c>
      <c r="C790" s="260">
        <v>41014.300799999997</v>
      </c>
      <c r="D790" s="282">
        <f t="shared" si="12"/>
        <v>7.8211374211885065E-3</v>
      </c>
    </row>
    <row r="791" spans="2:4" x14ac:dyDescent="0.25">
      <c r="B791" s="137">
        <v>44239</v>
      </c>
      <c r="C791" s="260">
        <v>40439.851600000002</v>
      </c>
      <c r="D791" s="282">
        <f t="shared" si="12"/>
        <v>-1.4006070780072766E-2</v>
      </c>
    </row>
    <row r="792" spans="2:4" x14ac:dyDescent="0.25">
      <c r="B792" s="137">
        <v>44242</v>
      </c>
      <c r="C792" s="260">
        <v>40573.308599999997</v>
      </c>
      <c r="D792" s="282">
        <f t="shared" si="12"/>
        <v>3.3001357502506767E-3</v>
      </c>
    </row>
    <row r="793" spans="2:4" x14ac:dyDescent="0.25">
      <c r="B793" s="137">
        <v>44243</v>
      </c>
      <c r="C793" s="260">
        <v>40494.351600000002</v>
      </c>
      <c r="D793" s="282">
        <f t="shared" si="12"/>
        <v>-1.9460330627312228E-3</v>
      </c>
    </row>
    <row r="794" spans="2:4" x14ac:dyDescent="0.25">
      <c r="B794" s="137">
        <v>44244</v>
      </c>
      <c r="C794" s="260">
        <v>40465.320299999999</v>
      </c>
      <c r="D794" s="282">
        <f t="shared" si="12"/>
        <v>-7.1692220897301429E-4</v>
      </c>
    </row>
    <row r="795" spans="2:4" x14ac:dyDescent="0.25">
      <c r="B795" s="137">
        <v>44245</v>
      </c>
      <c r="C795" s="260">
        <v>40212.191400000003</v>
      </c>
      <c r="D795" s="282">
        <f t="shared" si="12"/>
        <v>-6.255452770998926E-3</v>
      </c>
    </row>
    <row r="796" spans="2:4" x14ac:dyDescent="0.25">
      <c r="B796" s="137">
        <v>44246</v>
      </c>
      <c r="C796" s="260">
        <v>40186.699200000003</v>
      </c>
      <c r="D796" s="282">
        <f t="shared" si="12"/>
        <v>-6.3394207359712684E-4</v>
      </c>
    </row>
    <row r="797" spans="2:4" x14ac:dyDescent="0.25">
      <c r="B797" s="137">
        <v>44249</v>
      </c>
      <c r="C797" s="260">
        <v>40154.089800000002</v>
      </c>
      <c r="D797" s="282">
        <f t="shared" si="12"/>
        <v>-8.1144758462770028E-4</v>
      </c>
    </row>
    <row r="798" spans="2:4" x14ac:dyDescent="0.25">
      <c r="B798" s="137">
        <v>44250</v>
      </c>
      <c r="C798" s="260">
        <v>40164.859400000001</v>
      </c>
      <c r="D798" s="282">
        <f t="shared" si="12"/>
        <v>2.6820680168926359E-4</v>
      </c>
    </row>
    <row r="799" spans="2:4" x14ac:dyDescent="0.25">
      <c r="B799" s="137">
        <v>44251</v>
      </c>
      <c r="C799" s="260">
        <v>40221.300799999997</v>
      </c>
      <c r="D799" s="282">
        <f t="shared" si="12"/>
        <v>1.4052433107731854E-3</v>
      </c>
    </row>
    <row r="800" spans="2:4" x14ac:dyDescent="0.25">
      <c r="B800" s="137">
        <v>44252</v>
      </c>
      <c r="C800" s="260">
        <v>40095.488299999997</v>
      </c>
      <c r="D800" s="282">
        <f t="shared" si="12"/>
        <v>-3.1280067401500133E-3</v>
      </c>
    </row>
    <row r="801" spans="2:4" x14ac:dyDescent="0.25">
      <c r="B801" s="137">
        <v>44253</v>
      </c>
      <c r="C801" s="260">
        <v>39799.890599999999</v>
      </c>
      <c r="D801" s="282">
        <f t="shared" si="12"/>
        <v>-7.3723431870512668E-3</v>
      </c>
    </row>
    <row r="802" spans="2:4" x14ac:dyDescent="0.25">
      <c r="B802" s="137">
        <v>44256</v>
      </c>
      <c r="C802" s="260">
        <v>39931.628900000003</v>
      </c>
      <c r="D802" s="282">
        <f t="shared" si="12"/>
        <v>3.3100166360759964E-3</v>
      </c>
    </row>
    <row r="803" spans="2:4" x14ac:dyDescent="0.25">
      <c r="B803" s="137">
        <v>44257</v>
      </c>
      <c r="C803" s="260">
        <v>39697.621099999997</v>
      </c>
      <c r="D803" s="282">
        <f t="shared" si="12"/>
        <v>-5.8602117280521782E-3</v>
      </c>
    </row>
    <row r="804" spans="2:4" x14ac:dyDescent="0.25">
      <c r="B804" s="137">
        <v>44258</v>
      </c>
      <c r="C804" s="260">
        <v>39522.058599999997</v>
      </c>
      <c r="D804" s="282">
        <f t="shared" si="12"/>
        <v>-4.4224942234636355E-3</v>
      </c>
    </row>
    <row r="805" spans="2:4" x14ac:dyDescent="0.25">
      <c r="B805" s="137">
        <v>44259</v>
      </c>
      <c r="C805" s="260">
        <v>39364.671900000001</v>
      </c>
      <c r="D805" s="282">
        <f t="shared" si="12"/>
        <v>-3.9822495481041109E-3</v>
      </c>
    </row>
    <row r="806" spans="2:4" x14ac:dyDescent="0.25">
      <c r="B806" s="137">
        <v>44260</v>
      </c>
      <c r="C806" s="260">
        <v>39331.609400000001</v>
      </c>
      <c r="D806" s="282">
        <f t="shared" si="12"/>
        <v>-8.3990284699919648E-4</v>
      </c>
    </row>
    <row r="807" spans="2:4" x14ac:dyDescent="0.25">
      <c r="B807" s="137">
        <v>44263</v>
      </c>
      <c r="C807" s="260">
        <v>39396.570299999999</v>
      </c>
      <c r="D807" s="282">
        <f t="shared" si="12"/>
        <v>1.6516206936600941E-3</v>
      </c>
    </row>
    <row r="808" spans="2:4" x14ac:dyDescent="0.25">
      <c r="B808" s="137">
        <v>44264</v>
      </c>
      <c r="C808" s="260">
        <v>38686.851600000002</v>
      </c>
      <c r="D808" s="282">
        <f t="shared" si="12"/>
        <v>-1.801473312513191E-2</v>
      </c>
    </row>
    <row r="809" spans="2:4" x14ac:dyDescent="0.25">
      <c r="B809" s="137">
        <v>44265</v>
      </c>
      <c r="C809" s="260">
        <v>38931.25</v>
      </c>
      <c r="D809" s="282">
        <f t="shared" si="12"/>
        <v>6.3173504664306712E-3</v>
      </c>
    </row>
    <row r="810" spans="2:4" x14ac:dyDescent="0.25">
      <c r="B810" s="137">
        <v>44266</v>
      </c>
      <c r="C810" s="260">
        <v>38707.871099999997</v>
      </c>
      <c r="D810" s="282">
        <f t="shared" si="12"/>
        <v>-5.7377787766897947E-3</v>
      </c>
    </row>
    <row r="811" spans="2:4" x14ac:dyDescent="0.25">
      <c r="B811" s="137">
        <v>44267</v>
      </c>
      <c r="C811" s="260">
        <v>38648.480499999998</v>
      </c>
      <c r="D811" s="282">
        <f t="shared" si="12"/>
        <v>-1.5343287634332903E-3</v>
      </c>
    </row>
    <row r="812" spans="2:4" x14ac:dyDescent="0.25">
      <c r="B812" s="137">
        <v>44270</v>
      </c>
      <c r="C812" s="260">
        <v>38561.839800000002</v>
      </c>
      <c r="D812" s="282">
        <f t="shared" si="12"/>
        <v>-2.2417621308552516E-3</v>
      </c>
    </row>
    <row r="813" spans="2:4" x14ac:dyDescent="0.25">
      <c r="B813" s="137">
        <v>44271</v>
      </c>
      <c r="C813" s="260">
        <v>38720.808599999997</v>
      </c>
      <c r="D813" s="282">
        <f t="shared" si="12"/>
        <v>4.1224381622992912E-3</v>
      </c>
    </row>
    <row r="814" spans="2:4" x14ac:dyDescent="0.25">
      <c r="B814" s="137">
        <v>44272</v>
      </c>
      <c r="C814" s="260">
        <v>38706.128900000003</v>
      </c>
      <c r="D814" s="282">
        <f t="shared" si="12"/>
        <v>-3.7911656627942492E-4</v>
      </c>
    </row>
    <row r="815" spans="2:4" x14ac:dyDescent="0.25">
      <c r="B815" s="137">
        <v>44273</v>
      </c>
      <c r="C815" s="260">
        <v>38914.839800000002</v>
      </c>
      <c r="D815" s="282">
        <f t="shared" si="12"/>
        <v>5.3921925527407044E-3</v>
      </c>
    </row>
    <row r="816" spans="2:4" x14ac:dyDescent="0.25">
      <c r="B816" s="137">
        <v>44274</v>
      </c>
      <c r="C816" s="260">
        <v>38382.390599999999</v>
      </c>
      <c r="D816" s="282">
        <f t="shared" si="12"/>
        <v>-1.3682420452878263E-2</v>
      </c>
    </row>
    <row r="817" spans="2:4" x14ac:dyDescent="0.25">
      <c r="B817" s="137">
        <v>44277</v>
      </c>
      <c r="C817" s="260">
        <v>38722.871099999997</v>
      </c>
      <c r="D817" s="282">
        <f t="shared" si="12"/>
        <v>8.870747618310082E-3</v>
      </c>
    </row>
    <row r="818" spans="2:4" x14ac:dyDescent="0.25">
      <c r="B818" s="137">
        <v>44278</v>
      </c>
      <c r="C818" s="260">
        <v>38704.968800000002</v>
      </c>
      <c r="D818" s="282">
        <f t="shared" si="12"/>
        <v>-4.6231850819533626E-4</v>
      </c>
    </row>
    <row r="819" spans="2:4" x14ac:dyDescent="0.25">
      <c r="B819" s="137">
        <v>44279</v>
      </c>
      <c r="C819" s="260">
        <v>39085.781300000002</v>
      </c>
      <c r="D819" s="282">
        <f t="shared" si="12"/>
        <v>9.8388530415247644E-3</v>
      </c>
    </row>
    <row r="820" spans="2:4" x14ac:dyDescent="0.25">
      <c r="B820" s="137">
        <v>44280</v>
      </c>
      <c r="C820" s="260">
        <v>39293.140599999999</v>
      </c>
      <c r="D820" s="282">
        <f t="shared" si="12"/>
        <v>5.305236152462367E-3</v>
      </c>
    </row>
    <row r="821" spans="2:4" x14ac:dyDescent="0.25">
      <c r="B821" s="137">
        <v>44281</v>
      </c>
      <c r="C821" s="260">
        <v>39216.699200000003</v>
      </c>
      <c r="D821" s="282">
        <f t="shared" si="12"/>
        <v>-1.9454133427042608E-3</v>
      </c>
    </row>
    <row r="822" spans="2:4" x14ac:dyDescent="0.25">
      <c r="B822" s="137">
        <v>44284</v>
      </c>
      <c r="C822" s="260">
        <v>39493.371099999997</v>
      </c>
      <c r="D822" s="282">
        <f t="shared" si="12"/>
        <v>7.0549512234316936E-3</v>
      </c>
    </row>
    <row r="823" spans="2:4" x14ac:dyDescent="0.25">
      <c r="B823" s="137">
        <v>44285</v>
      </c>
      <c r="C823" s="260">
        <v>39267.109400000001</v>
      </c>
      <c r="D823" s="282">
        <f t="shared" si="12"/>
        <v>-5.7291057637770537E-3</v>
      </c>
    </row>
    <row r="824" spans="2:4" x14ac:dyDescent="0.25">
      <c r="B824" s="137">
        <v>44286</v>
      </c>
      <c r="C824" s="260">
        <v>39045.128900000003</v>
      </c>
      <c r="D824" s="282">
        <f t="shared" si="12"/>
        <v>-5.6530899114258792E-3</v>
      </c>
    </row>
    <row r="825" spans="2:4" x14ac:dyDescent="0.25">
      <c r="B825" s="137">
        <v>44287</v>
      </c>
      <c r="C825" s="260">
        <v>38930.679700000001</v>
      </c>
      <c r="D825" s="282">
        <f t="shared" si="12"/>
        <v>-2.9312030264548872E-3</v>
      </c>
    </row>
    <row r="826" spans="2:4" x14ac:dyDescent="0.25">
      <c r="B826" s="137">
        <v>44292</v>
      </c>
      <c r="C826" s="260">
        <v>38766.609400000001</v>
      </c>
      <c r="D826" s="282">
        <f t="shared" si="12"/>
        <v>-4.2144216660054967E-3</v>
      </c>
    </row>
    <row r="827" spans="2:4" x14ac:dyDescent="0.25">
      <c r="B827" s="137">
        <v>44293</v>
      </c>
      <c r="C827" s="260">
        <v>38774.031300000002</v>
      </c>
      <c r="D827" s="282">
        <f t="shared" si="12"/>
        <v>1.9145084171334759E-4</v>
      </c>
    </row>
    <row r="828" spans="2:4" x14ac:dyDescent="0.25">
      <c r="B828" s="137">
        <v>44294</v>
      </c>
      <c r="C828" s="260">
        <v>38876.25</v>
      </c>
      <c r="D828" s="282">
        <f t="shared" si="12"/>
        <v>2.6362670213246897E-3</v>
      </c>
    </row>
    <row r="829" spans="2:4" x14ac:dyDescent="0.25">
      <c r="B829" s="137">
        <v>44295</v>
      </c>
      <c r="C829" s="260">
        <v>38866.390599999999</v>
      </c>
      <c r="D829" s="282">
        <f t="shared" si="12"/>
        <v>-2.5360985177325102E-4</v>
      </c>
    </row>
    <row r="830" spans="2:4" x14ac:dyDescent="0.25">
      <c r="B830" s="137">
        <v>44298</v>
      </c>
      <c r="C830" s="260">
        <v>38712.550799999997</v>
      </c>
      <c r="D830" s="282">
        <f t="shared" si="12"/>
        <v>-3.9581704816191721E-3</v>
      </c>
    </row>
    <row r="831" spans="2:4" x14ac:dyDescent="0.25">
      <c r="B831" s="137">
        <v>44299</v>
      </c>
      <c r="C831" s="260">
        <v>38601.828099999999</v>
      </c>
      <c r="D831" s="282">
        <f t="shared" si="12"/>
        <v>-2.8601241125139065E-3</v>
      </c>
    </row>
    <row r="832" spans="2:4" x14ac:dyDescent="0.25">
      <c r="B832" s="137">
        <v>44300</v>
      </c>
      <c r="C832" s="260">
        <v>38636.148399999998</v>
      </c>
      <c r="D832" s="282">
        <f t="shared" si="12"/>
        <v>8.890848358551473E-4</v>
      </c>
    </row>
    <row r="833" spans="2:4" x14ac:dyDescent="0.25">
      <c r="B833" s="137">
        <v>44301</v>
      </c>
      <c r="C833" s="260">
        <v>38571.890599999999</v>
      </c>
      <c r="D833" s="282">
        <f t="shared" si="12"/>
        <v>-1.6631523239516444E-3</v>
      </c>
    </row>
    <row r="834" spans="2:4" x14ac:dyDescent="0.25">
      <c r="B834" s="137">
        <v>44302</v>
      </c>
      <c r="C834" s="260">
        <v>38808.011700000003</v>
      </c>
      <c r="D834" s="282">
        <f t="shared" si="12"/>
        <v>6.1215848206310763E-3</v>
      </c>
    </row>
    <row r="835" spans="2:4" x14ac:dyDescent="0.25">
      <c r="B835" s="137">
        <v>44305</v>
      </c>
      <c r="C835" s="260">
        <v>38854.730499999998</v>
      </c>
      <c r="D835" s="282">
        <f t="shared" si="12"/>
        <v>1.2038442051900411E-3</v>
      </c>
    </row>
    <row r="836" spans="2:4" x14ac:dyDescent="0.25">
      <c r="B836" s="137">
        <v>44306</v>
      </c>
      <c r="C836" s="260">
        <v>39015.578099999999</v>
      </c>
      <c r="D836" s="282">
        <f t="shared" ref="D836:D899" si="13">C836/C835-1</f>
        <v>4.1397172990300657E-3</v>
      </c>
    </row>
    <row r="837" spans="2:4" x14ac:dyDescent="0.25">
      <c r="B837" s="137">
        <v>44307</v>
      </c>
      <c r="C837" s="260">
        <v>39128.339800000002</v>
      </c>
      <c r="D837" s="282">
        <f t="shared" si="13"/>
        <v>2.8901711954898435E-3</v>
      </c>
    </row>
    <row r="838" spans="2:4" x14ac:dyDescent="0.25">
      <c r="B838" s="137">
        <v>44308</v>
      </c>
      <c r="C838" s="260">
        <v>39131.800799999997</v>
      </c>
      <c r="D838" s="282">
        <f t="shared" si="13"/>
        <v>8.8452513387737852E-5</v>
      </c>
    </row>
    <row r="839" spans="2:4" x14ac:dyDescent="0.25">
      <c r="B839" s="137">
        <v>44309</v>
      </c>
      <c r="C839" s="260">
        <v>39301.820299999999</v>
      </c>
      <c r="D839" s="282">
        <f t="shared" si="13"/>
        <v>4.3447911040168652E-3</v>
      </c>
    </row>
    <row r="840" spans="2:4" x14ac:dyDescent="0.25">
      <c r="B840" s="137">
        <v>44312</v>
      </c>
      <c r="C840" s="260">
        <v>39319.75</v>
      </c>
      <c r="D840" s="282">
        <f t="shared" si="13"/>
        <v>4.56205332555637E-4</v>
      </c>
    </row>
    <row r="841" spans="2:4" x14ac:dyDescent="0.25">
      <c r="B841" s="137">
        <v>44313</v>
      </c>
      <c r="C841" s="260">
        <v>39305.480499999998</v>
      </c>
      <c r="D841" s="282">
        <f t="shared" si="13"/>
        <v>-3.6290922500781253E-4</v>
      </c>
    </row>
    <row r="842" spans="2:4" x14ac:dyDescent="0.25">
      <c r="B842" s="137">
        <v>44314</v>
      </c>
      <c r="C842" s="260">
        <v>39303.089800000002</v>
      </c>
      <c r="D842" s="282">
        <f t="shared" si="13"/>
        <v>-6.082357904257929E-5</v>
      </c>
    </row>
    <row r="843" spans="2:4" x14ac:dyDescent="0.25">
      <c r="B843" s="137">
        <v>44315</v>
      </c>
      <c r="C843" s="260">
        <v>39461.199200000003</v>
      </c>
      <c r="D843" s="282">
        <f t="shared" si="13"/>
        <v>4.0228236712320786E-3</v>
      </c>
    </row>
    <row r="844" spans="2:4" x14ac:dyDescent="0.25">
      <c r="B844" s="137">
        <v>44316</v>
      </c>
      <c r="C844" s="260">
        <v>39840.281300000002</v>
      </c>
      <c r="D844" s="282">
        <f t="shared" si="13"/>
        <v>9.6064515951153062E-3</v>
      </c>
    </row>
    <row r="845" spans="2:4" x14ac:dyDescent="0.25">
      <c r="B845" s="137">
        <v>44320</v>
      </c>
      <c r="C845" s="260">
        <v>39801.781300000002</v>
      </c>
      <c r="D845" s="282">
        <f t="shared" si="13"/>
        <v>-9.6635863863747673E-4</v>
      </c>
    </row>
    <row r="846" spans="2:4" x14ac:dyDescent="0.25">
      <c r="B846" s="137">
        <v>44321</v>
      </c>
      <c r="C846" s="260">
        <v>39456.640599999999</v>
      </c>
      <c r="D846" s="282">
        <f t="shared" si="13"/>
        <v>-8.6714887808301278E-3</v>
      </c>
    </row>
    <row r="847" spans="2:4" x14ac:dyDescent="0.25">
      <c r="B847" s="137">
        <v>44322</v>
      </c>
      <c r="C847" s="260">
        <v>39114.730499999998</v>
      </c>
      <c r="D847" s="282">
        <f t="shared" si="13"/>
        <v>-8.6654640334484778E-3</v>
      </c>
    </row>
    <row r="848" spans="2:4" x14ac:dyDescent="0.25">
      <c r="B848" s="137">
        <v>44323</v>
      </c>
      <c r="C848" s="260">
        <v>39198.75</v>
      </c>
      <c r="D848" s="282">
        <f t="shared" si="13"/>
        <v>2.1480270712845861E-3</v>
      </c>
    </row>
    <row r="849" spans="2:4" x14ac:dyDescent="0.25">
      <c r="B849" s="137">
        <v>44326</v>
      </c>
      <c r="C849" s="260">
        <v>39312.738299999997</v>
      </c>
      <c r="D849" s="282">
        <f t="shared" si="13"/>
        <v>2.9079575241557354E-3</v>
      </c>
    </row>
    <row r="850" spans="2:4" x14ac:dyDescent="0.25">
      <c r="B850" s="137">
        <v>44327</v>
      </c>
      <c r="C850" s="260">
        <v>39382.960899999998</v>
      </c>
      <c r="D850" s="282">
        <f t="shared" si="13"/>
        <v>1.7862556269707675E-3</v>
      </c>
    </row>
    <row r="851" spans="2:4" x14ac:dyDescent="0.25">
      <c r="B851" s="137">
        <v>44330</v>
      </c>
      <c r="C851" s="260">
        <v>39494.699200000003</v>
      </c>
      <c r="D851" s="282">
        <f t="shared" si="13"/>
        <v>2.8372244606931218E-3</v>
      </c>
    </row>
    <row r="852" spans="2:4" x14ac:dyDescent="0.25">
      <c r="B852" s="137">
        <v>44333</v>
      </c>
      <c r="C852" s="260">
        <v>39307.191400000003</v>
      </c>
      <c r="D852" s="282">
        <f t="shared" si="13"/>
        <v>-4.7476700366918534E-3</v>
      </c>
    </row>
    <row r="853" spans="2:4" x14ac:dyDescent="0.25">
      <c r="B853" s="137">
        <v>44334</v>
      </c>
      <c r="C853" s="260">
        <v>39023.281300000002</v>
      </c>
      <c r="D853" s="282">
        <f t="shared" si="13"/>
        <v>-7.2228538821524912E-3</v>
      </c>
    </row>
    <row r="854" spans="2:4" x14ac:dyDescent="0.25">
      <c r="B854" s="137">
        <v>44335</v>
      </c>
      <c r="C854" s="260">
        <v>38446.089800000002</v>
      </c>
      <c r="D854" s="282">
        <f t="shared" si="13"/>
        <v>-1.4790952497374943E-2</v>
      </c>
    </row>
    <row r="855" spans="2:4" x14ac:dyDescent="0.25">
      <c r="B855" s="137">
        <v>44336</v>
      </c>
      <c r="C855" s="260">
        <v>38328.128900000003</v>
      </c>
      <c r="D855" s="282">
        <f t="shared" si="13"/>
        <v>-3.0682157955110867E-3</v>
      </c>
    </row>
    <row r="856" spans="2:4" x14ac:dyDescent="0.25">
      <c r="B856" s="137">
        <v>44337</v>
      </c>
      <c r="C856" s="260">
        <v>38324.070299999999</v>
      </c>
      <c r="D856" s="282">
        <f t="shared" si="13"/>
        <v>-1.0589089831625209E-4</v>
      </c>
    </row>
    <row r="857" spans="2:4" x14ac:dyDescent="0.25">
      <c r="B857" s="137">
        <v>44340</v>
      </c>
      <c r="C857" s="260">
        <v>38341.660199999998</v>
      </c>
      <c r="D857" s="282">
        <f t="shared" si="13"/>
        <v>4.5897786592874468E-4</v>
      </c>
    </row>
    <row r="858" spans="2:4" x14ac:dyDescent="0.25">
      <c r="B858" s="137">
        <v>44341</v>
      </c>
      <c r="C858" s="260">
        <v>38256.761700000003</v>
      </c>
      <c r="D858" s="282">
        <f t="shared" si="13"/>
        <v>-2.214262490386254E-3</v>
      </c>
    </row>
    <row r="859" spans="2:4" x14ac:dyDescent="0.25">
      <c r="B859" s="137">
        <v>44342</v>
      </c>
      <c r="C859" s="260">
        <v>38233.679700000001</v>
      </c>
      <c r="D859" s="282">
        <f t="shared" si="13"/>
        <v>-6.0334432331221599E-4</v>
      </c>
    </row>
    <row r="860" spans="2:4" x14ac:dyDescent="0.25">
      <c r="B860" s="137">
        <v>44343</v>
      </c>
      <c r="C860" s="260">
        <v>38056.210899999998</v>
      </c>
      <c r="D860" s="282">
        <f t="shared" si="13"/>
        <v>-4.6416876793577977E-3</v>
      </c>
    </row>
    <row r="861" spans="2:4" x14ac:dyDescent="0.25">
      <c r="B861" s="137">
        <v>44344</v>
      </c>
      <c r="C861" s="260">
        <v>38256.988299999997</v>
      </c>
      <c r="D861" s="282">
        <f t="shared" si="13"/>
        <v>5.2758116284246093E-3</v>
      </c>
    </row>
    <row r="862" spans="2:4" x14ac:dyDescent="0.25">
      <c r="B862" s="137">
        <v>44347</v>
      </c>
      <c r="C862" s="260">
        <v>38437.878900000003</v>
      </c>
      <c r="D862" s="282">
        <f t="shared" si="13"/>
        <v>4.7283021491790755E-3</v>
      </c>
    </row>
    <row r="863" spans="2:4" x14ac:dyDescent="0.25">
      <c r="B863" s="137">
        <v>44348</v>
      </c>
      <c r="C863" s="260">
        <v>38414.371099999997</v>
      </c>
      <c r="D863" s="282">
        <f t="shared" si="13"/>
        <v>-6.1157901197317344E-4</v>
      </c>
    </row>
    <row r="864" spans="2:4" x14ac:dyDescent="0.25">
      <c r="B864" s="137">
        <v>44349</v>
      </c>
      <c r="C864" s="260">
        <v>38482.519500000002</v>
      </c>
      <c r="D864" s="282">
        <f t="shared" si="13"/>
        <v>1.7740339890663925E-3</v>
      </c>
    </row>
    <row r="865" spans="2:4" x14ac:dyDescent="0.25">
      <c r="B865" s="137">
        <v>44350</v>
      </c>
      <c r="C865" s="260">
        <v>38551.058599999997</v>
      </c>
      <c r="D865" s="282">
        <f t="shared" si="13"/>
        <v>1.7810450274700074E-3</v>
      </c>
    </row>
    <row r="866" spans="2:4" x14ac:dyDescent="0.25">
      <c r="B866" s="137">
        <v>44351</v>
      </c>
      <c r="C866" s="260">
        <v>38726.101600000002</v>
      </c>
      <c r="D866" s="282">
        <f t="shared" si="13"/>
        <v>4.5405497632691194E-3</v>
      </c>
    </row>
    <row r="867" spans="2:4" x14ac:dyDescent="0.25">
      <c r="B867" s="137">
        <v>44354</v>
      </c>
      <c r="C867" s="260">
        <v>38688.980499999998</v>
      </c>
      <c r="D867" s="282">
        <f t="shared" si="13"/>
        <v>-9.5855504340269793E-4</v>
      </c>
    </row>
    <row r="868" spans="2:4" x14ac:dyDescent="0.25">
      <c r="B868" s="137">
        <v>44355</v>
      </c>
      <c r="C868" s="260">
        <v>38881.699200000003</v>
      </c>
      <c r="D868" s="282">
        <f t="shared" si="13"/>
        <v>4.9812297328435395E-3</v>
      </c>
    </row>
    <row r="869" spans="2:4" x14ac:dyDescent="0.25">
      <c r="B869" s="137">
        <v>44356</v>
      </c>
      <c r="C869" s="260">
        <v>39170.949200000003</v>
      </c>
      <c r="D869" s="282">
        <f t="shared" si="13"/>
        <v>7.4392324911560781E-3</v>
      </c>
    </row>
    <row r="870" spans="2:4" x14ac:dyDescent="0.25">
      <c r="B870" s="137">
        <v>44357</v>
      </c>
      <c r="C870" s="260">
        <v>39210.101600000002</v>
      </c>
      <c r="D870" s="282">
        <f t="shared" si="13"/>
        <v>9.9952645518230909E-4</v>
      </c>
    </row>
    <row r="871" spans="2:4" x14ac:dyDescent="0.25">
      <c r="B871" s="137">
        <v>44358</v>
      </c>
      <c r="C871" s="260">
        <v>39157.289100000002</v>
      </c>
      <c r="D871" s="282">
        <f t="shared" si="13"/>
        <v>-1.3469105624556166E-3</v>
      </c>
    </row>
    <row r="872" spans="2:4" x14ac:dyDescent="0.25">
      <c r="B872" s="137">
        <v>44362</v>
      </c>
      <c r="C872" s="260">
        <v>38507.328099999999</v>
      </c>
      <c r="D872" s="282">
        <f t="shared" si="13"/>
        <v>-1.6598723122536185E-2</v>
      </c>
    </row>
    <row r="873" spans="2:4" x14ac:dyDescent="0.25">
      <c r="B873" s="137">
        <v>44363</v>
      </c>
      <c r="C873" s="260">
        <v>38564.699200000003</v>
      </c>
      <c r="D873" s="282">
        <f t="shared" si="13"/>
        <v>1.489874858390916E-3</v>
      </c>
    </row>
    <row r="874" spans="2:4" x14ac:dyDescent="0.25">
      <c r="B874" s="137">
        <v>44364</v>
      </c>
      <c r="C874" s="260">
        <v>38615.109400000001</v>
      </c>
      <c r="D874" s="282">
        <f t="shared" si="13"/>
        <v>1.3071591648767811E-3</v>
      </c>
    </row>
    <row r="875" spans="2:4" x14ac:dyDescent="0.25">
      <c r="B875" s="137">
        <v>44365</v>
      </c>
      <c r="C875" s="260">
        <v>38648.910199999998</v>
      </c>
      <c r="D875" s="282">
        <f t="shared" si="13"/>
        <v>8.7532576043924948E-4</v>
      </c>
    </row>
    <row r="876" spans="2:4" x14ac:dyDescent="0.25">
      <c r="B876" s="137">
        <v>44368</v>
      </c>
      <c r="C876" s="260">
        <v>38678.480499999998</v>
      </c>
      <c r="D876" s="282">
        <f t="shared" si="13"/>
        <v>7.6510048658495755E-4</v>
      </c>
    </row>
    <row r="877" spans="2:4" x14ac:dyDescent="0.25">
      <c r="B877" s="137">
        <v>44369</v>
      </c>
      <c r="C877" s="260">
        <v>37847.070299999999</v>
      </c>
      <c r="D877" s="282">
        <f t="shared" si="13"/>
        <v>-2.149542043152386E-2</v>
      </c>
    </row>
    <row r="878" spans="2:4" x14ac:dyDescent="0.25">
      <c r="B878" s="137">
        <v>44370</v>
      </c>
      <c r="C878" s="260">
        <v>37804.460899999998</v>
      </c>
      <c r="D878" s="282">
        <f t="shared" si="13"/>
        <v>-1.1258308678122608E-3</v>
      </c>
    </row>
    <row r="879" spans="2:4" x14ac:dyDescent="0.25">
      <c r="B879" s="137">
        <v>44371</v>
      </c>
      <c r="C879" s="260">
        <v>37954.351600000002</v>
      </c>
      <c r="D879" s="282">
        <f t="shared" si="13"/>
        <v>3.9648945238630606E-3</v>
      </c>
    </row>
    <row r="880" spans="2:4" x14ac:dyDescent="0.25">
      <c r="B880" s="137">
        <v>44372</v>
      </c>
      <c r="C880" s="260">
        <v>37658.261700000003</v>
      </c>
      <c r="D880" s="282">
        <f t="shared" si="13"/>
        <v>-7.8012108629988974E-3</v>
      </c>
    </row>
    <row r="881" spans="2:4" x14ac:dyDescent="0.25">
      <c r="B881" s="137">
        <v>44375</v>
      </c>
      <c r="C881" s="260">
        <v>37659.511700000003</v>
      </c>
      <c r="D881" s="282">
        <f t="shared" si="13"/>
        <v>3.3193247472640408E-5</v>
      </c>
    </row>
    <row r="882" spans="2:4" x14ac:dyDescent="0.25">
      <c r="B882" s="137">
        <v>44376</v>
      </c>
      <c r="C882" s="260">
        <v>37640.75</v>
      </c>
      <c r="D882" s="282">
        <f t="shared" si="13"/>
        <v>-4.981928642480149E-4</v>
      </c>
    </row>
    <row r="883" spans="2:4" x14ac:dyDescent="0.25">
      <c r="B883" s="137">
        <v>44377</v>
      </c>
      <c r="C883" s="260">
        <v>37907.281300000002</v>
      </c>
      <c r="D883" s="282">
        <f t="shared" si="13"/>
        <v>7.0809242642615455E-3</v>
      </c>
    </row>
    <row r="884" spans="2:4" x14ac:dyDescent="0.25">
      <c r="B884" s="137">
        <v>44378</v>
      </c>
      <c r="C884" s="260">
        <v>37898.589800000002</v>
      </c>
      <c r="D884" s="282">
        <f t="shared" si="13"/>
        <v>-2.2928312719705524E-4</v>
      </c>
    </row>
    <row r="885" spans="2:4" x14ac:dyDescent="0.25">
      <c r="B885" s="137">
        <v>44379</v>
      </c>
      <c r="C885" s="260">
        <v>38212.011700000003</v>
      </c>
      <c r="D885" s="282">
        <f t="shared" si="13"/>
        <v>8.2700148383885175E-3</v>
      </c>
    </row>
    <row r="886" spans="2:4" x14ac:dyDescent="0.25">
      <c r="B886" s="137">
        <v>44382</v>
      </c>
      <c r="C886" s="260">
        <v>38222.011700000003</v>
      </c>
      <c r="D886" s="282">
        <f t="shared" si="13"/>
        <v>2.6169781582052742E-4</v>
      </c>
    </row>
    <row r="887" spans="2:4" x14ac:dyDescent="0.25">
      <c r="B887" s="137">
        <v>44383</v>
      </c>
      <c r="C887" s="260">
        <v>38418.039100000002</v>
      </c>
      <c r="D887" s="282">
        <f t="shared" si="13"/>
        <v>5.1286520850497563E-3</v>
      </c>
    </row>
    <row r="888" spans="2:4" x14ac:dyDescent="0.25">
      <c r="B888" s="137">
        <v>44384</v>
      </c>
      <c r="C888" s="260">
        <v>38485.390599999999</v>
      </c>
      <c r="D888" s="282">
        <f t="shared" si="13"/>
        <v>1.7531217515991404E-3</v>
      </c>
    </row>
    <row r="889" spans="2:4" x14ac:dyDescent="0.25">
      <c r="B889" s="137">
        <v>44385</v>
      </c>
      <c r="C889" s="260">
        <v>38470.871099999997</v>
      </c>
      <c r="D889" s="282">
        <f t="shared" si="13"/>
        <v>-3.7727303201651186E-4</v>
      </c>
    </row>
    <row r="890" spans="2:4" x14ac:dyDescent="0.25">
      <c r="B890" s="137">
        <v>44386</v>
      </c>
      <c r="C890" s="260">
        <v>37994.191400000003</v>
      </c>
      <c r="D890" s="282">
        <f t="shared" si="13"/>
        <v>-1.2390665622333485E-2</v>
      </c>
    </row>
    <row r="891" spans="2:4" x14ac:dyDescent="0.25">
      <c r="B891" s="137">
        <v>44389</v>
      </c>
      <c r="C891" s="260">
        <v>37857.890599999999</v>
      </c>
      <c r="D891" s="282">
        <f t="shared" si="13"/>
        <v>-3.5874115220676517E-3</v>
      </c>
    </row>
    <row r="892" spans="2:4" x14ac:dyDescent="0.25">
      <c r="B892" s="137">
        <v>44390</v>
      </c>
      <c r="C892" s="260">
        <v>37857.238299999997</v>
      </c>
      <c r="D892" s="282">
        <f t="shared" si="13"/>
        <v>-1.7230225711539759E-5</v>
      </c>
    </row>
    <row r="893" spans="2:4" x14ac:dyDescent="0.25">
      <c r="B893" s="137">
        <v>44391</v>
      </c>
      <c r="C893" s="260">
        <v>37872.550799999997</v>
      </c>
      <c r="D893" s="282">
        <f t="shared" si="13"/>
        <v>4.0448011232774306E-4</v>
      </c>
    </row>
    <row r="894" spans="2:4" x14ac:dyDescent="0.25">
      <c r="B894" s="137">
        <v>44392</v>
      </c>
      <c r="C894" s="260">
        <v>37866.898399999998</v>
      </c>
      <c r="D894" s="282">
        <f t="shared" si="13"/>
        <v>-1.4924793499782041E-4</v>
      </c>
    </row>
    <row r="895" spans="2:4" x14ac:dyDescent="0.25">
      <c r="B895" s="137">
        <v>44393</v>
      </c>
      <c r="C895" s="260">
        <v>37947.179700000001</v>
      </c>
      <c r="D895" s="282">
        <f t="shared" si="13"/>
        <v>2.1200917791566187E-3</v>
      </c>
    </row>
    <row r="896" spans="2:4" x14ac:dyDescent="0.25">
      <c r="B896" s="137">
        <v>44396</v>
      </c>
      <c r="C896" s="260">
        <v>37952.648399999998</v>
      </c>
      <c r="D896" s="282">
        <f t="shared" si="13"/>
        <v>1.4411347676501762E-4</v>
      </c>
    </row>
    <row r="897" spans="2:4" x14ac:dyDescent="0.25">
      <c r="B897" s="137">
        <v>44399</v>
      </c>
      <c r="C897" s="260">
        <v>38585.519500000002</v>
      </c>
      <c r="D897" s="282">
        <f t="shared" si="13"/>
        <v>1.6675281612231307E-2</v>
      </c>
    </row>
    <row r="898" spans="2:4" x14ac:dyDescent="0.25">
      <c r="B898" s="137">
        <v>44400</v>
      </c>
      <c r="C898" s="260">
        <v>38667.898399999998</v>
      </c>
      <c r="D898" s="282">
        <f t="shared" si="13"/>
        <v>2.1349693114796064E-3</v>
      </c>
    </row>
    <row r="899" spans="2:4" x14ac:dyDescent="0.25">
      <c r="B899" s="137">
        <v>44403</v>
      </c>
      <c r="C899" s="260">
        <v>38849.078099999999</v>
      </c>
      <c r="D899" s="282">
        <f t="shared" si="13"/>
        <v>4.6855326381016749E-3</v>
      </c>
    </row>
    <row r="900" spans="2:4" x14ac:dyDescent="0.25">
      <c r="B900" s="137">
        <v>44404</v>
      </c>
      <c r="C900" s="260">
        <v>38802.148399999998</v>
      </c>
      <c r="D900" s="282">
        <f t="shared" ref="D900:D919" si="14">C900/C899-1</f>
        <v>-1.2080003514935989E-3</v>
      </c>
    </row>
    <row r="901" spans="2:4" x14ac:dyDescent="0.25">
      <c r="B901" s="137">
        <v>44405</v>
      </c>
      <c r="C901" s="260">
        <v>38791.031300000002</v>
      </c>
      <c r="D901" s="282">
        <f t="shared" si="14"/>
        <v>-2.8650733164037323E-4</v>
      </c>
    </row>
    <row r="902" spans="2:4" x14ac:dyDescent="0.25">
      <c r="B902" s="137">
        <v>44406</v>
      </c>
      <c r="C902" s="260">
        <v>38484.820299999999</v>
      </c>
      <c r="D902" s="282">
        <f t="shared" si="14"/>
        <v>-7.8938607646660275E-3</v>
      </c>
    </row>
    <row r="903" spans="2:4" x14ac:dyDescent="0.25">
      <c r="B903" s="137">
        <v>44407</v>
      </c>
      <c r="C903" s="260">
        <v>38547.078099999999</v>
      </c>
      <c r="D903" s="282">
        <f t="shared" si="14"/>
        <v>1.6177235469643225E-3</v>
      </c>
    </row>
    <row r="904" spans="2:4" x14ac:dyDescent="0.25">
      <c r="B904" s="137">
        <v>44410</v>
      </c>
      <c r="C904" s="260">
        <v>38604.718800000002</v>
      </c>
      <c r="D904" s="282">
        <f t="shared" si="14"/>
        <v>1.4953325346858115E-3</v>
      </c>
    </row>
    <row r="905" spans="2:4" x14ac:dyDescent="0.25">
      <c r="B905" s="137">
        <v>44411</v>
      </c>
      <c r="C905" s="260">
        <v>38917.988299999997</v>
      </c>
      <c r="D905" s="282">
        <f t="shared" si="14"/>
        <v>8.1147981318800966E-3</v>
      </c>
    </row>
    <row r="906" spans="2:4" x14ac:dyDescent="0.25">
      <c r="B906" s="137">
        <v>44412</v>
      </c>
      <c r="C906" s="260">
        <v>38927.828099999999</v>
      </c>
      <c r="D906" s="282">
        <f t="shared" si="14"/>
        <v>2.5283424015021261E-4</v>
      </c>
    </row>
    <row r="907" spans="2:4" x14ac:dyDescent="0.25">
      <c r="B907" s="137">
        <v>44413</v>
      </c>
      <c r="C907" s="260">
        <v>38801.511700000003</v>
      </c>
      <c r="D907" s="282">
        <f t="shared" si="14"/>
        <v>-3.2448869142019943E-3</v>
      </c>
    </row>
    <row r="908" spans="2:4" x14ac:dyDescent="0.25">
      <c r="B908" s="137">
        <v>44414</v>
      </c>
      <c r="C908" s="260">
        <v>38811.109400000001</v>
      </c>
      <c r="D908" s="282">
        <f t="shared" si="14"/>
        <v>2.4735376482754035E-4</v>
      </c>
    </row>
    <row r="909" spans="2:4" x14ac:dyDescent="0.25">
      <c r="B909" s="137">
        <v>44417</v>
      </c>
      <c r="C909" s="260">
        <v>38567.261700000003</v>
      </c>
      <c r="D909" s="282">
        <f t="shared" si="14"/>
        <v>-6.2829355761728767E-3</v>
      </c>
    </row>
    <row r="910" spans="2:4" x14ac:dyDescent="0.25">
      <c r="B910" s="137">
        <v>44418</v>
      </c>
      <c r="C910" s="260">
        <v>39176.621099999997</v>
      </c>
      <c r="D910" s="282">
        <f t="shared" si="14"/>
        <v>1.5799913531325371E-2</v>
      </c>
    </row>
    <row r="911" spans="2:4" x14ac:dyDescent="0.25">
      <c r="B911" s="137">
        <v>44419</v>
      </c>
      <c r="C911" s="260">
        <v>39448.460899999998</v>
      </c>
      <c r="D911" s="282">
        <f t="shared" si="14"/>
        <v>6.9388270955301756E-3</v>
      </c>
    </row>
    <row r="912" spans="2:4" x14ac:dyDescent="0.25">
      <c r="B912" s="137">
        <v>44420</v>
      </c>
      <c r="C912" s="260">
        <v>39490.058599999997</v>
      </c>
      <c r="D912" s="282">
        <f t="shared" si="14"/>
        <v>1.0544822041460566E-3</v>
      </c>
    </row>
    <row r="913" spans="2:4" x14ac:dyDescent="0.25">
      <c r="B913" s="137">
        <v>44421</v>
      </c>
      <c r="C913" s="260">
        <v>39533.968800000002</v>
      </c>
      <c r="D913" s="282">
        <f t="shared" si="14"/>
        <v>1.1119304847020395E-3</v>
      </c>
    </row>
    <row r="914" spans="2:4" x14ac:dyDescent="0.25">
      <c r="B914" s="137">
        <v>44424</v>
      </c>
      <c r="C914" s="260">
        <v>39508.410199999998</v>
      </c>
      <c r="D914" s="282">
        <f t="shared" si="14"/>
        <v>-6.4649719660836436E-4</v>
      </c>
    </row>
    <row r="915" spans="2:4" x14ac:dyDescent="0.25">
      <c r="B915" s="137">
        <v>44425</v>
      </c>
      <c r="C915" s="260">
        <v>39550.359400000001</v>
      </c>
      <c r="D915" s="282">
        <f t="shared" si="14"/>
        <v>1.0617789930713606E-3</v>
      </c>
    </row>
    <row r="916" spans="2:4" x14ac:dyDescent="0.25">
      <c r="B916" s="137">
        <v>44426</v>
      </c>
      <c r="C916" s="260">
        <v>39545.671900000001</v>
      </c>
      <c r="D916" s="282">
        <f t="shared" si="14"/>
        <v>-1.1851978265464691E-4</v>
      </c>
    </row>
    <row r="917" spans="2:4" x14ac:dyDescent="0.25">
      <c r="B917" s="137">
        <v>44427</v>
      </c>
      <c r="C917" s="260">
        <v>39670.29</v>
      </c>
      <c r="D917" s="282">
        <f t="shared" si="14"/>
        <v>3.1512449785939811E-3</v>
      </c>
    </row>
    <row r="918" spans="2:4" x14ac:dyDescent="0.25">
      <c r="B918" s="137">
        <v>44428</v>
      </c>
      <c r="C918" s="260">
        <v>39483.08</v>
      </c>
      <c r="D918" s="282">
        <f t="shared" si="14"/>
        <v>-4.7191487634700158E-3</v>
      </c>
    </row>
    <row r="919" spans="2:4" x14ac:dyDescent="0.25">
      <c r="B919" s="137">
        <v>44431</v>
      </c>
      <c r="C919" s="260">
        <v>39434.69</v>
      </c>
      <c r="D919" s="282">
        <f t="shared" si="14"/>
        <v>-1.2255882773076765E-3</v>
      </c>
    </row>
    <row r="920" spans="2:4" x14ac:dyDescent="0.25">
      <c r="B920" s="137">
        <v>44432</v>
      </c>
      <c r="C920" s="260">
        <v>39460.68</v>
      </c>
      <c r="D920" s="282">
        <f>C920/C919-1</f>
        <v>6.5906439229013181E-4</v>
      </c>
    </row>
    <row r="921" spans="2:4" x14ac:dyDescent="0.25">
      <c r="B921" s="137">
        <v>44433</v>
      </c>
      <c r="C921" s="260">
        <v>39450</v>
      </c>
      <c r="D921" s="282">
        <f>IFERROR(C921/C920-1,"")</f>
        <v>-2.706491626601748E-4</v>
      </c>
    </row>
    <row r="922" spans="2:4" x14ac:dyDescent="0.25">
      <c r="B922" s="137">
        <v>44434</v>
      </c>
      <c r="C922" s="260">
        <v>39477.18</v>
      </c>
      <c r="D922" s="282">
        <f t="shared" ref="D922:D985" si="15">IFERROR(C922/C921-1,"")</f>
        <v>6.8897338403051123E-4</v>
      </c>
    </row>
    <row r="923" spans="2:4" x14ac:dyDescent="0.25">
      <c r="B923" s="137">
        <v>44435</v>
      </c>
      <c r="C923" s="260">
        <v>39485.65</v>
      </c>
      <c r="D923" s="282">
        <f t="shared" si="15"/>
        <v>2.1455433240169519E-4</v>
      </c>
    </row>
    <row r="924" spans="2:4" x14ac:dyDescent="0.25">
      <c r="B924" s="137">
        <v>44438</v>
      </c>
      <c r="C924" s="260">
        <v>39326.67</v>
      </c>
      <c r="D924" s="282">
        <f t="shared" si="15"/>
        <v>-4.0262728358277933E-3</v>
      </c>
    </row>
    <row r="925" spans="2:4" x14ac:dyDescent="0.25">
      <c r="B925" s="137">
        <v>44439</v>
      </c>
      <c r="C925" s="260">
        <v>39219.61</v>
      </c>
      <c r="D925" s="282">
        <f t="shared" si="15"/>
        <v>-2.7223255871905438E-3</v>
      </c>
    </row>
    <row r="926" spans="2:4" x14ac:dyDescent="0.25">
      <c r="B926" s="137">
        <v>44440</v>
      </c>
      <c r="C926" s="260">
        <v>39184.18</v>
      </c>
      <c r="D926" s="282">
        <f t="shared" si="15"/>
        <v>-9.0337461285316945E-4</v>
      </c>
    </row>
    <row r="927" spans="2:4" x14ac:dyDescent="0.25">
      <c r="B927" s="137">
        <v>44441</v>
      </c>
      <c r="C927" s="260">
        <v>39252.19</v>
      </c>
      <c r="D927" s="282">
        <f t="shared" si="15"/>
        <v>1.7356494381151055E-3</v>
      </c>
    </row>
    <row r="928" spans="2:4" x14ac:dyDescent="0.25">
      <c r="B928" s="137">
        <v>44442</v>
      </c>
      <c r="C928" s="260">
        <v>39261.01</v>
      </c>
      <c r="D928" s="282">
        <f t="shared" si="15"/>
        <v>2.2470083834802423E-4</v>
      </c>
    </row>
    <row r="929" spans="2:4" x14ac:dyDescent="0.25">
      <c r="B929" s="137">
        <v>44445</v>
      </c>
      <c r="C929" s="260">
        <v>39252.89</v>
      </c>
      <c r="D929" s="282">
        <f t="shared" si="15"/>
        <v>-2.0682096563495733E-4</v>
      </c>
    </row>
    <row r="930" spans="2:4" x14ac:dyDescent="0.25">
      <c r="B930" s="137">
        <v>44446</v>
      </c>
      <c r="C930" s="260">
        <v>39251.29</v>
      </c>
      <c r="D930" s="282">
        <f t="shared" si="15"/>
        <v>-4.0761329930028012E-5</v>
      </c>
    </row>
    <row r="931" spans="2:4" x14ac:dyDescent="0.25">
      <c r="B931" s="137">
        <v>44447</v>
      </c>
      <c r="C931" s="260">
        <v>39204.519999999997</v>
      </c>
      <c r="D931" s="282">
        <f t="shared" si="15"/>
        <v>-1.1915531948123448E-3</v>
      </c>
    </row>
    <row r="932" spans="2:4" x14ac:dyDescent="0.25">
      <c r="B932" s="137">
        <v>44448</v>
      </c>
      <c r="C932" s="260">
        <v>39201.33</v>
      </c>
      <c r="D932" s="282">
        <f t="shared" si="15"/>
        <v>-8.1368168772244509E-5</v>
      </c>
    </row>
    <row r="933" spans="2:4" x14ac:dyDescent="0.25">
      <c r="B933" s="137">
        <v>44449</v>
      </c>
      <c r="C933" s="260">
        <v>38921.78</v>
      </c>
      <c r="D933" s="282">
        <f t="shared" si="15"/>
        <v>-7.1311356017768057E-3</v>
      </c>
    </row>
    <row r="934" spans="2:4" x14ac:dyDescent="0.25">
      <c r="B934" s="137">
        <v>44452</v>
      </c>
      <c r="C934" s="260">
        <v>38915.620000000003</v>
      </c>
      <c r="D934" s="282">
        <f t="shared" si="15"/>
        <v>-1.5826614301805986E-4</v>
      </c>
    </row>
    <row r="935" spans="2:4" x14ac:dyDescent="0.25">
      <c r="B935" s="137">
        <v>44453</v>
      </c>
      <c r="C935" s="260">
        <v>38920.5</v>
      </c>
      <c r="D935" s="282">
        <f t="shared" si="15"/>
        <v>1.2539951823975493E-4</v>
      </c>
    </row>
    <row r="936" spans="2:4" x14ac:dyDescent="0.25">
      <c r="B936" s="137">
        <v>44454</v>
      </c>
      <c r="C936" s="260">
        <v>38968.339999999997</v>
      </c>
      <c r="D936" s="282">
        <f t="shared" si="15"/>
        <v>1.2291722870980681E-3</v>
      </c>
    </row>
    <row r="937" spans="2:4" x14ac:dyDescent="0.25">
      <c r="B937" s="137">
        <v>44455</v>
      </c>
      <c r="C937" s="260">
        <v>38911.31</v>
      </c>
      <c r="D937" s="282">
        <f t="shared" si="15"/>
        <v>-1.4634957506529656E-3</v>
      </c>
    </row>
    <row r="938" spans="2:4" x14ac:dyDescent="0.25">
      <c r="B938" s="137">
        <v>44456</v>
      </c>
      <c r="C938" s="260">
        <v>38943.870000000003</v>
      </c>
      <c r="D938" s="282">
        <f t="shared" si="15"/>
        <v>8.3677470637733009E-4</v>
      </c>
    </row>
    <row r="939" spans="2:4" x14ac:dyDescent="0.25">
      <c r="B939" s="137">
        <v>44459</v>
      </c>
      <c r="C939" s="260">
        <v>38906.42</v>
      </c>
      <c r="D939" s="282">
        <f t="shared" si="15"/>
        <v>-9.616404327562611E-4</v>
      </c>
    </row>
    <row r="940" spans="2:4" x14ac:dyDescent="0.25">
      <c r="B940" s="137">
        <v>44460</v>
      </c>
      <c r="C940" s="260">
        <v>38873.85</v>
      </c>
      <c r="D940" s="282">
        <f t="shared" si="15"/>
        <v>-8.3713690439779498E-4</v>
      </c>
    </row>
    <row r="941" spans="2:4" x14ac:dyDescent="0.25">
      <c r="B941" s="137">
        <v>44461</v>
      </c>
      <c r="C941" s="260">
        <v>38852.69</v>
      </c>
      <c r="D941" s="282">
        <f t="shared" si="15"/>
        <v>-5.4432478388422023E-4</v>
      </c>
    </row>
    <row r="942" spans="2:4" x14ac:dyDescent="0.25">
      <c r="B942" s="137">
        <v>44462</v>
      </c>
      <c r="C942" s="260">
        <v>38874.129999999997</v>
      </c>
      <c r="D942" s="282">
        <f t="shared" si="15"/>
        <v>5.5182794292996107E-4</v>
      </c>
    </row>
    <row r="943" spans="2:4" x14ac:dyDescent="0.25">
      <c r="B943" s="137">
        <v>44463</v>
      </c>
      <c r="C943" s="260">
        <v>38962.28</v>
      </c>
      <c r="D943" s="282">
        <f t="shared" si="15"/>
        <v>2.2675748627687398E-3</v>
      </c>
    </row>
    <row r="944" spans="2:4" x14ac:dyDescent="0.25">
      <c r="B944" s="137">
        <v>44466</v>
      </c>
      <c r="C944" s="260">
        <v>38864.33</v>
      </c>
      <c r="D944" s="282">
        <f t="shared" si="15"/>
        <v>-2.513969921678072E-3</v>
      </c>
    </row>
    <row r="945" spans="2:4" x14ac:dyDescent="0.25">
      <c r="B945" s="137">
        <v>44467</v>
      </c>
      <c r="C945" s="260">
        <v>38858.99</v>
      </c>
      <c r="D945" s="282">
        <f t="shared" si="15"/>
        <v>-1.3740105644444167E-4</v>
      </c>
    </row>
    <row r="946" spans="2:4" x14ac:dyDescent="0.25">
      <c r="B946" s="137">
        <v>44468</v>
      </c>
      <c r="C946" s="260">
        <v>39592.29</v>
      </c>
      <c r="D946" s="282">
        <f t="shared" si="15"/>
        <v>1.8870794119970835E-2</v>
      </c>
    </row>
    <row r="947" spans="2:4" x14ac:dyDescent="0.25">
      <c r="B947" s="137">
        <v>44469</v>
      </c>
      <c r="C947" s="260">
        <v>40221.17</v>
      </c>
      <c r="D947" s="282">
        <f t="shared" si="15"/>
        <v>1.5883900628127279E-2</v>
      </c>
    </row>
    <row r="948" spans="2:4" x14ac:dyDescent="0.25">
      <c r="B948" s="137">
        <v>44473</v>
      </c>
      <c r="C948" s="260">
        <v>40243.050000000003</v>
      </c>
      <c r="D948" s="282">
        <f t="shared" si="15"/>
        <v>5.4399213150690962E-4</v>
      </c>
    </row>
    <row r="949" spans="2:4" x14ac:dyDescent="0.25">
      <c r="B949" s="137">
        <v>44474</v>
      </c>
      <c r="C949" s="260">
        <v>40716.660000000003</v>
      </c>
      <c r="D949" s="282">
        <f t="shared" si="15"/>
        <v>1.1768740192405813E-2</v>
      </c>
    </row>
    <row r="950" spans="2:4" x14ac:dyDescent="0.25">
      <c r="B950" s="137">
        <v>44475</v>
      </c>
      <c r="C950" s="260">
        <v>40765.199999999997</v>
      </c>
      <c r="D950" s="282">
        <f t="shared" si="15"/>
        <v>1.1921410056716653E-3</v>
      </c>
    </row>
    <row r="951" spans="2:4" x14ac:dyDescent="0.25">
      <c r="B951" s="137">
        <v>44476</v>
      </c>
      <c r="C951" s="260">
        <v>40829.15</v>
      </c>
      <c r="D951" s="282">
        <f t="shared" si="15"/>
        <v>1.5687400037287524E-3</v>
      </c>
    </row>
    <row r="952" spans="2:4" x14ac:dyDescent="0.25">
      <c r="B952" s="137">
        <v>44477</v>
      </c>
      <c r="C952" s="260">
        <v>40868.36</v>
      </c>
      <c r="D952" s="282">
        <f t="shared" si="15"/>
        <v>9.6034328414873471E-4</v>
      </c>
    </row>
    <row r="953" spans="2:4" x14ac:dyDescent="0.25">
      <c r="B953" s="137">
        <v>44480</v>
      </c>
      <c r="C953" s="260">
        <v>40714</v>
      </c>
      <c r="D953" s="282">
        <f t="shared" si="15"/>
        <v>-3.7770049984878762E-3</v>
      </c>
    </row>
    <row r="954" spans="2:4" x14ac:dyDescent="0.25">
      <c r="B954" s="137">
        <v>44481</v>
      </c>
      <c r="C954" s="260">
        <v>40896.959999999999</v>
      </c>
      <c r="D954" s="282">
        <f t="shared" si="15"/>
        <v>4.4937859213047826E-3</v>
      </c>
    </row>
    <row r="955" spans="2:4" x14ac:dyDescent="0.25">
      <c r="B955" s="137">
        <v>44482</v>
      </c>
      <c r="C955" s="260">
        <v>41051.19</v>
      </c>
      <c r="D955" s="282">
        <f t="shared" si="15"/>
        <v>3.7711849487100935E-3</v>
      </c>
    </row>
    <row r="956" spans="2:4" x14ac:dyDescent="0.25">
      <c r="B956" s="137">
        <v>44483</v>
      </c>
      <c r="C956" s="260">
        <v>41129.980000000003</v>
      </c>
      <c r="D956" s="282">
        <f t="shared" si="15"/>
        <v>1.9193109870871972E-3</v>
      </c>
    </row>
    <row r="957" spans="2:4" x14ac:dyDescent="0.25">
      <c r="B957" s="137">
        <v>44484</v>
      </c>
      <c r="C957" s="260">
        <v>41438.15</v>
      </c>
      <c r="D957" s="282">
        <f t="shared" si="15"/>
        <v>7.4925881315770493E-3</v>
      </c>
    </row>
    <row r="958" spans="2:4" x14ac:dyDescent="0.25">
      <c r="B958" s="137">
        <v>44487</v>
      </c>
      <c r="C958" s="260">
        <v>41144.67</v>
      </c>
      <c r="D958" s="282">
        <f t="shared" si="15"/>
        <v>-7.0823625089441178E-3</v>
      </c>
    </row>
    <row r="959" spans="2:4" x14ac:dyDescent="0.25">
      <c r="B959" s="137">
        <v>44489</v>
      </c>
      <c r="C959" s="260">
        <v>41249.71</v>
      </c>
      <c r="D959" s="282">
        <f t="shared" si="15"/>
        <v>2.5529430665016672E-3</v>
      </c>
    </row>
    <row r="960" spans="2:4" x14ac:dyDescent="0.25">
      <c r="B960" s="137">
        <v>44490</v>
      </c>
      <c r="C960" s="260">
        <v>41704.11</v>
      </c>
      <c r="D960" s="282">
        <f>IFERROR(C960/C959-1,"")</f>
        <v>1.1015835020415921E-2</v>
      </c>
    </row>
    <row r="961" spans="2:5" x14ac:dyDescent="0.25">
      <c r="B961" s="137">
        <v>44491</v>
      </c>
      <c r="C961" s="260">
        <v>41763.26</v>
      </c>
      <c r="D961" s="282">
        <f t="shared" si="15"/>
        <v>1.4183254360302655E-3</v>
      </c>
    </row>
    <row r="962" spans="2:5" x14ac:dyDescent="0.25">
      <c r="B962" s="137">
        <v>44494</v>
      </c>
      <c r="C962" s="260">
        <v>41814.74</v>
      </c>
      <c r="D962" s="282">
        <f t="shared" si="15"/>
        <v>1.2326623927345626E-3</v>
      </c>
    </row>
    <row r="963" spans="2:5" x14ac:dyDescent="0.25">
      <c r="B963" s="137">
        <v>44495</v>
      </c>
      <c r="C963" s="260">
        <v>41814.94</v>
      </c>
      <c r="D963" s="282">
        <f t="shared" si="15"/>
        <v>4.7830023577333236E-6</v>
      </c>
    </row>
    <row r="964" spans="2:5" x14ac:dyDescent="0.25">
      <c r="B964" s="137">
        <v>44496</v>
      </c>
      <c r="C964" s="260">
        <v>41789.589999999997</v>
      </c>
      <c r="D964" s="282">
        <f t="shared" si="15"/>
        <v>-6.0624264915853932E-4</v>
      </c>
    </row>
    <row r="965" spans="2:5" x14ac:dyDescent="0.25">
      <c r="B965" s="137">
        <v>44497</v>
      </c>
      <c r="C965" s="260">
        <v>41961.14</v>
      </c>
      <c r="D965" s="282">
        <f t="shared" si="15"/>
        <v>4.1050893296632474E-3</v>
      </c>
    </row>
    <row r="966" spans="2:5" x14ac:dyDescent="0.25">
      <c r="B966" s="137">
        <v>44498</v>
      </c>
      <c r="C966" s="260">
        <v>42038.6</v>
      </c>
      <c r="D966" s="282">
        <f t="shared" si="15"/>
        <v>1.8459936979786651E-3</v>
      </c>
    </row>
    <row r="967" spans="2:5" x14ac:dyDescent="0.25">
      <c r="B967" s="137">
        <v>44501</v>
      </c>
      <c r="C967" s="260">
        <v>41976.79</v>
      </c>
      <c r="D967" s="282">
        <f t="shared" si="15"/>
        <v>-1.470315376820297E-3</v>
      </c>
    </row>
    <row r="968" spans="2:5" x14ac:dyDescent="0.25">
      <c r="B968" s="137">
        <v>44502</v>
      </c>
      <c r="C968" s="260">
        <v>42013.39</v>
      </c>
      <c r="D968" s="282">
        <f t="shared" si="15"/>
        <v>8.7191040572665024E-4</v>
      </c>
    </row>
    <row r="969" spans="2:5" x14ac:dyDescent="0.25">
      <c r="B969" s="137">
        <v>44503</v>
      </c>
      <c r="C969" s="260">
        <v>41975.45</v>
      </c>
      <c r="D969" s="282">
        <f t="shared" si="15"/>
        <v>-9.0304543384867042E-4</v>
      </c>
    </row>
    <row r="970" spans="2:5" x14ac:dyDescent="0.25">
      <c r="B970" s="137">
        <v>44504</v>
      </c>
      <c r="C970" s="260">
        <v>41943.83</v>
      </c>
      <c r="D970" s="282">
        <f t="shared" si="15"/>
        <v>-7.5329746315988544E-4</v>
      </c>
    </row>
    <row r="971" spans="2:5" x14ac:dyDescent="0.25">
      <c r="B971" s="137">
        <v>44505</v>
      </c>
      <c r="C971" s="260">
        <v>42014.5</v>
      </c>
      <c r="D971" s="282">
        <f t="shared" si="15"/>
        <v>1.6848723638256402E-3</v>
      </c>
      <c r="E971" s="2"/>
    </row>
    <row r="972" spans="2:5" x14ac:dyDescent="0.25">
      <c r="B972" s="137">
        <v>44508</v>
      </c>
      <c r="C972" s="260">
        <v>43246.87</v>
      </c>
      <c r="D972" s="282">
        <f t="shared" si="15"/>
        <v>2.9332016327696442E-2</v>
      </c>
    </row>
    <row r="973" spans="2:5" x14ac:dyDescent="0.25">
      <c r="B973" s="137">
        <v>44509</v>
      </c>
      <c r="C973" s="260">
        <v>43730.55</v>
      </c>
      <c r="D973" s="282">
        <f t="shared" si="15"/>
        <v>1.1184161998313513E-2</v>
      </c>
    </row>
    <row r="974" spans="2:5" x14ac:dyDescent="0.25">
      <c r="B974" s="137">
        <v>44510</v>
      </c>
      <c r="C974" s="260">
        <v>43707.3</v>
      </c>
      <c r="D974" s="282">
        <f t="shared" si="15"/>
        <v>-5.3166493446799024E-4</v>
      </c>
    </row>
    <row r="975" spans="2:5" x14ac:dyDescent="0.25">
      <c r="B975" s="137">
        <v>44511</v>
      </c>
      <c r="C975" s="260">
        <v>43609.06</v>
      </c>
      <c r="D975" s="282">
        <f t="shared" si="15"/>
        <v>-2.2476794494284968E-3</v>
      </c>
    </row>
    <row r="976" spans="2:5" x14ac:dyDescent="0.25">
      <c r="B976" s="137">
        <v>44512</v>
      </c>
      <c r="C976" s="260">
        <v>43253.01</v>
      </c>
      <c r="D976" s="282">
        <f t="shared" si="15"/>
        <v>-8.1645878173021158E-3</v>
      </c>
    </row>
    <row r="977" spans="2:4" x14ac:dyDescent="0.25">
      <c r="B977" s="137">
        <v>44515</v>
      </c>
      <c r="C977" s="260">
        <v>43230.34</v>
      </c>
      <c r="D977" s="282">
        <f t="shared" si="15"/>
        <v>-5.2412537300883244E-4</v>
      </c>
    </row>
    <row r="978" spans="2:4" x14ac:dyDescent="0.25">
      <c r="B978" s="137">
        <v>44516</v>
      </c>
      <c r="C978" s="260">
        <v>43444.2</v>
      </c>
      <c r="D978" s="282">
        <f t="shared" si="15"/>
        <v>4.9469886195667723E-3</v>
      </c>
    </row>
    <row r="979" spans="2:4" x14ac:dyDescent="0.25">
      <c r="B979" s="137">
        <v>44517</v>
      </c>
      <c r="C979" s="260">
        <v>43349.9</v>
      </c>
      <c r="D979" s="282">
        <f t="shared" si="15"/>
        <v>-2.1706004483911245E-3</v>
      </c>
    </row>
    <row r="980" spans="2:4" x14ac:dyDescent="0.25">
      <c r="B980" s="137">
        <v>44518</v>
      </c>
      <c r="C980" s="260">
        <v>43285.97</v>
      </c>
      <c r="D980" s="282">
        <f t="shared" si="15"/>
        <v>-1.4747438863758067E-3</v>
      </c>
    </row>
    <row r="981" spans="2:4" x14ac:dyDescent="0.25">
      <c r="B981" s="137">
        <v>44519</v>
      </c>
      <c r="C981" s="260">
        <v>43199.27</v>
      </c>
      <c r="D981" s="282">
        <f t="shared" si="15"/>
        <v>-2.0029584643709297E-3</v>
      </c>
    </row>
    <row r="982" spans="2:4" x14ac:dyDescent="0.25">
      <c r="B982" s="137">
        <v>44522</v>
      </c>
      <c r="C982" s="260">
        <v>43260.13</v>
      </c>
      <c r="D982" s="282">
        <f t="shared" si="15"/>
        <v>1.4088201027471214E-3</v>
      </c>
    </row>
    <row r="983" spans="2:4" x14ac:dyDescent="0.25">
      <c r="B983" s="137">
        <v>44523</v>
      </c>
      <c r="C983" s="260">
        <v>43255.14</v>
      </c>
      <c r="D983" s="282">
        <f t="shared" si="15"/>
        <v>-1.1534870560947486E-4</v>
      </c>
    </row>
    <row r="984" spans="2:4" x14ac:dyDescent="0.25">
      <c r="B984" s="137">
        <v>44524</v>
      </c>
      <c r="C984" s="260">
        <v>43245.02</v>
      </c>
      <c r="D984" s="282">
        <f t="shared" si="15"/>
        <v>-2.3396063450498161E-4</v>
      </c>
    </row>
    <row r="985" spans="2:4" x14ac:dyDescent="0.25">
      <c r="B985" s="137">
        <v>44525</v>
      </c>
      <c r="C985" s="260">
        <v>43108.77</v>
      </c>
      <c r="D985" s="282">
        <f t="shared" si="15"/>
        <v>-3.1506517975942172E-3</v>
      </c>
    </row>
    <row r="986" spans="2:4" x14ac:dyDescent="0.25">
      <c r="B986" s="137">
        <v>44526</v>
      </c>
      <c r="C986" s="260">
        <v>43308.29</v>
      </c>
      <c r="D986" s="282">
        <f t="shared" ref="D986:D1049" si="16">IFERROR(C986/C985-1,"")</f>
        <v>4.6282925724858703E-3</v>
      </c>
    </row>
    <row r="987" spans="2:4" x14ac:dyDescent="0.25">
      <c r="B987" s="137">
        <v>44529</v>
      </c>
      <c r="C987" s="260">
        <v>43270.94</v>
      </c>
      <c r="D987" s="282">
        <f t="shared" si="16"/>
        <v>-8.6242149020421266E-4</v>
      </c>
    </row>
    <row r="988" spans="2:4" x14ac:dyDescent="0.25">
      <c r="B988" s="137">
        <v>44530</v>
      </c>
      <c r="C988" s="260">
        <v>43248.05</v>
      </c>
      <c r="D988" s="282">
        <f t="shared" si="16"/>
        <v>-5.2899243695647691E-4</v>
      </c>
    </row>
    <row r="989" spans="2:4" x14ac:dyDescent="0.25">
      <c r="B989" s="137">
        <v>44531</v>
      </c>
      <c r="C989" s="260">
        <v>42463.16</v>
      </c>
      <c r="D989" s="282">
        <f t="shared" si="16"/>
        <v>-1.8148563923691352E-2</v>
      </c>
    </row>
    <row r="990" spans="2:4" x14ac:dyDescent="0.25">
      <c r="B990" s="137">
        <v>44532</v>
      </c>
      <c r="C990" s="260">
        <v>42247.98</v>
      </c>
      <c r="D990" s="282">
        <f t="shared" si="16"/>
        <v>-5.0674514096454848E-3</v>
      </c>
    </row>
    <row r="991" spans="2:4" x14ac:dyDescent="0.25">
      <c r="B991" s="137">
        <v>44533</v>
      </c>
      <c r="C991" s="260">
        <v>42167.91</v>
      </c>
      <c r="D991" s="282">
        <f t="shared" si="16"/>
        <v>-1.8952385415823558E-3</v>
      </c>
    </row>
    <row r="992" spans="2:4" x14ac:dyDescent="0.25">
      <c r="B992" s="137">
        <v>44536</v>
      </c>
      <c r="C992" s="260">
        <v>42008.6</v>
      </c>
      <c r="D992" s="282">
        <f t="shared" si="16"/>
        <v>-3.7779913683179123E-3</v>
      </c>
    </row>
    <row r="993" spans="2:4" x14ac:dyDescent="0.25">
      <c r="B993" s="137">
        <v>44537</v>
      </c>
      <c r="C993" s="260">
        <v>42018.92</v>
      </c>
      <c r="D993" s="282">
        <f t="shared" si="16"/>
        <v>2.4566398308922821E-4</v>
      </c>
    </row>
    <row r="994" spans="2:4" x14ac:dyDescent="0.25">
      <c r="B994" s="137">
        <v>44538</v>
      </c>
      <c r="C994" s="260">
        <v>42435.16</v>
      </c>
      <c r="D994" s="282">
        <f t="shared" si="16"/>
        <v>9.9060137671316273E-3</v>
      </c>
    </row>
    <row r="995" spans="2:4" x14ac:dyDescent="0.25">
      <c r="B995" s="137">
        <v>44539</v>
      </c>
      <c r="C995" s="260">
        <v>41685.22</v>
      </c>
      <c r="D995" s="282">
        <f t="shared" si="16"/>
        <v>-1.7672609223106539E-2</v>
      </c>
    </row>
    <row r="996" spans="2:4" x14ac:dyDescent="0.25">
      <c r="B996" s="137">
        <v>44540</v>
      </c>
      <c r="C996" s="260">
        <v>41882.97</v>
      </c>
      <c r="D996" s="282">
        <f t="shared" si="16"/>
        <v>4.7438876417109643E-3</v>
      </c>
    </row>
    <row r="997" spans="2:4" x14ac:dyDescent="0.25">
      <c r="B997" s="137">
        <v>44543</v>
      </c>
      <c r="C997" s="260">
        <v>42411.12</v>
      </c>
      <c r="D997" s="282">
        <f t="shared" si="16"/>
        <v>1.2610137246714004E-2</v>
      </c>
    </row>
    <row r="998" spans="2:4" x14ac:dyDescent="0.25">
      <c r="B998" s="137">
        <v>44544</v>
      </c>
      <c r="C998" s="260">
        <v>42317.52</v>
      </c>
      <c r="D998" s="282">
        <f t="shared" si="16"/>
        <v>-2.2069683611281032E-3</v>
      </c>
    </row>
    <row r="999" spans="2:4" x14ac:dyDescent="0.25">
      <c r="B999" s="137">
        <v>44545</v>
      </c>
      <c r="C999" s="260">
        <v>42357.36</v>
      </c>
      <c r="D999" s="282">
        <f t="shared" si="16"/>
        <v>9.4145403605883082E-4</v>
      </c>
    </row>
    <row r="1000" spans="2:4" x14ac:dyDescent="0.25">
      <c r="B1000" s="137">
        <v>44546</v>
      </c>
      <c r="C1000" s="260">
        <v>42270.23</v>
      </c>
      <c r="D1000" s="282">
        <f t="shared" si="16"/>
        <v>-2.0570214952017052E-3</v>
      </c>
    </row>
    <row r="1001" spans="2:4" x14ac:dyDescent="0.25">
      <c r="B1001" s="137">
        <v>44547</v>
      </c>
      <c r="C1001" s="260">
        <v>42353.32</v>
      </c>
      <c r="D1001" s="282">
        <f t="shared" si="16"/>
        <v>1.9656860159027456E-3</v>
      </c>
    </row>
    <row r="1002" spans="2:4" x14ac:dyDescent="0.25">
      <c r="B1002" s="137">
        <v>44550</v>
      </c>
      <c r="C1002" s="260">
        <v>42394.71</v>
      </c>
      <c r="D1002" s="282">
        <f t="shared" si="16"/>
        <v>9.7725514788460366E-4</v>
      </c>
    </row>
    <row r="1003" spans="2:4" x14ac:dyDescent="0.25">
      <c r="B1003" s="137">
        <v>44551</v>
      </c>
      <c r="C1003" s="260">
        <v>42388.57</v>
      </c>
      <c r="D1003" s="282">
        <f t="shared" si="16"/>
        <v>-1.4482939027060659E-4</v>
      </c>
    </row>
    <row r="1004" spans="2:4" x14ac:dyDescent="0.25">
      <c r="B1004" s="137">
        <v>44552</v>
      </c>
      <c r="C1004" s="260">
        <v>42244.22</v>
      </c>
      <c r="D1004" s="282">
        <f t="shared" si="16"/>
        <v>-3.4053991441560516E-3</v>
      </c>
    </row>
    <row r="1005" spans="2:4" x14ac:dyDescent="0.25">
      <c r="B1005" s="137">
        <v>44553</v>
      </c>
      <c r="C1005" s="260">
        <v>42230.48</v>
      </c>
      <c r="D1005" s="282">
        <f t="shared" si="16"/>
        <v>-3.2525159654972491E-4</v>
      </c>
    </row>
    <row r="1006" spans="2:4" x14ac:dyDescent="0.25">
      <c r="B1006" s="137">
        <v>44554</v>
      </c>
      <c r="C1006" s="260">
        <v>42262.85</v>
      </c>
      <c r="D1006" s="282">
        <f t="shared" si="16"/>
        <v>7.6650798191257863E-4</v>
      </c>
    </row>
    <row r="1007" spans="2:4" x14ac:dyDescent="0.25">
      <c r="B1007" s="137">
        <v>44559</v>
      </c>
      <c r="C1007" s="260">
        <v>41807.1</v>
      </c>
      <c r="D1007" s="282">
        <f t="shared" si="16"/>
        <v>-1.0783702471556023E-2</v>
      </c>
    </row>
    <row r="1008" spans="2:4" x14ac:dyDescent="0.25">
      <c r="B1008" s="137">
        <v>44560</v>
      </c>
      <c r="C1008" s="260">
        <v>41813.269999999997</v>
      </c>
      <c r="D1008" s="282">
        <f t="shared" si="16"/>
        <v>1.4758258764646648E-4</v>
      </c>
    </row>
    <row r="1009" spans="2:5" x14ac:dyDescent="0.25">
      <c r="B1009" s="137">
        <v>44561</v>
      </c>
      <c r="C1009" s="260">
        <v>42716.44</v>
      </c>
      <c r="D1009" s="282">
        <f t="shared" si="16"/>
        <v>2.1600080548591416E-2</v>
      </c>
      <c r="E1009" s="2"/>
    </row>
    <row r="1010" spans="2:5" x14ac:dyDescent="0.25">
      <c r="B1010" s="137">
        <v>44565</v>
      </c>
      <c r="C1010" s="260">
        <v>43026.23</v>
      </c>
      <c r="D1010" s="282">
        <f t="shared" si="16"/>
        <v>7.2522429303565339E-3</v>
      </c>
    </row>
    <row r="1011" spans="2:5" x14ac:dyDescent="0.25">
      <c r="B1011" s="137">
        <v>44566</v>
      </c>
      <c r="C1011" s="260">
        <v>43476.75</v>
      </c>
      <c r="D1011" s="282">
        <f t="shared" si="16"/>
        <v>1.0470822100844046E-2</v>
      </c>
    </row>
    <row r="1012" spans="2:5" x14ac:dyDescent="0.25">
      <c r="B1012" s="137">
        <v>44567</v>
      </c>
      <c r="C1012" s="260">
        <v>43607.94</v>
      </c>
      <c r="D1012" s="282">
        <f t="shared" si="16"/>
        <v>3.0174748572513455E-3</v>
      </c>
    </row>
    <row r="1013" spans="2:5" x14ac:dyDescent="0.25">
      <c r="B1013" s="137">
        <v>44568</v>
      </c>
      <c r="C1013" s="260">
        <v>43854.42</v>
      </c>
      <c r="D1013" s="282">
        <f t="shared" si="16"/>
        <v>5.6521816898480459E-3</v>
      </c>
    </row>
    <row r="1014" spans="2:5" x14ac:dyDescent="0.25">
      <c r="B1014" s="137">
        <v>44571</v>
      </c>
      <c r="C1014" s="260">
        <v>43897.13</v>
      </c>
      <c r="D1014" s="282">
        <f t="shared" si="16"/>
        <v>9.7390411274389521E-4</v>
      </c>
    </row>
    <row r="1015" spans="2:5" x14ac:dyDescent="0.25">
      <c r="B1015" s="137">
        <v>44572</v>
      </c>
      <c r="C1015" s="260">
        <v>43859.3</v>
      </c>
      <c r="D1015" s="282">
        <f t="shared" si="16"/>
        <v>-8.6178754738619467E-4</v>
      </c>
    </row>
    <row r="1016" spans="2:5" x14ac:dyDescent="0.25">
      <c r="B1016" s="137">
        <v>44573</v>
      </c>
      <c r="C1016" s="260">
        <v>44608.82</v>
      </c>
      <c r="D1016" s="282">
        <f t="shared" si="16"/>
        <v>1.7089192029968503E-2</v>
      </c>
    </row>
    <row r="1017" spans="2:5" x14ac:dyDescent="0.25">
      <c r="B1017" s="137">
        <v>44574</v>
      </c>
      <c r="C1017" s="260">
        <v>44607.74</v>
      </c>
      <c r="D1017" s="282">
        <f t="shared" si="16"/>
        <v>-2.4210458828610726E-5</v>
      </c>
    </row>
    <row r="1018" spans="2:5" x14ac:dyDescent="0.25">
      <c r="B1018" s="137">
        <v>44575</v>
      </c>
      <c r="C1018" s="260">
        <v>44454.67</v>
      </c>
      <c r="D1018" s="282">
        <f t="shared" si="16"/>
        <v>-3.4314672745133779E-3</v>
      </c>
    </row>
    <row r="1019" spans="2:5" x14ac:dyDescent="0.25">
      <c r="B1019" s="137">
        <v>44578</v>
      </c>
      <c r="C1019" s="260">
        <v>44399.66</v>
      </c>
      <c r="D1019" s="282">
        <f t="shared" si="16"/>
        <v>-1.237440295923764E-3</v>
      </c>
    </row>
    <row r="1020" spans="2:5" x14ac:dyDescent="0.25">
      <c r="B1020" s="137">
        <v>44579</v>
      </c>
      <c r="C1020" s="260">
        <v>44655.89</v>
      </c>
      <c r="D1020" s="282">
        <f t="shared" si="16"/>
        <v>5.7709901382125839E-3</v>
      </c>
    </row>
    <row r="1021" spans="2:5" x14ac:dyDescent="0.25">
      <c r="B1021" s="137">
        <v>44580</v>
      </c>
      <c r="C1021" s="260">
        <v>45430.14</v>
      </c>
      <c r="D1021" s="282">
        <f t="shared" si="16"/>
        <v>1.7338138373235834E-2</v>
      </c>
    </row>
    <row r="1022" spans="2:5" x14ac:dyDescent="0.25">
      <c r="B1022" s="137">
        <v>44581</v>
      </c>
      <c r="C1022" s="260">
        <v>45890.52</v>
      </c>
      <c r="D1022" s="282">
        <f t="shared" si="16"/>
        <v>1.0133801040454582E-2</v>
      </c>
    </row>
    <row r="1023" spans="2:5" x14ac:dyDescent="0.25">
      <c r="B1023" s="137">
        <v>44582</v>
      </c>
      <c r="C1023" s="260">
        <v>45957.35</v>
      </c>
      <c r="D1023" s="282">
        <f t="shared" si="16"/>
        <v>1.4562920620642128E-3</v>
      </c>
    </row>
    <row r="1024" spans="2:5" x14ac:dyDescent="0.25">
      <c r="B1024" s="137">
        <v>44585</v>
      </c>
      <c r="C1024" s="260">
        <v>45928.27</v>
      </c>
      <c r="D1024" s="282">
        <f t="shared" si="16"/>
        <v>-6.3276059215777725E-4</v>
      </c>
    </row>
    <row r="1025" spans="2:5" x14ac:dyDescent="0.25">
      <c r="B1025" s="137">
        <v>44586</v>
      </c>
      <c r="C1025" s="260">
        <v>45939.51</v>
      </c>
      <c r="D1025" s="282">
        <f t="shared" si="16"/>
        <v>2.447294444141157E-4</v>
      </c>
    </row>
    <row r="1026" spans="2:5" x14ac:dyDescent="0.25">
      <c r="B1026" s="137">
        <v>44587</v>
      </c>
      <c r="C1026" s="260">
        <v>46529.99</v>
      </c>
      <c r="D1026" s="282">
        <f t="shared" si="16"/>
        <v>1.2853423991679325E-2</v>
      </c>
    </row>
    <row r="1027" spans="2:5" x14ac:dyDescent="0.25">
      <c r="B1027" s="137">
        <v>44588</v>
      </c>
      <c r="C1027" s="260">
        <v>46009.23</v>
      </c>
      <c r="D1027" s="282">
        <f t="shared" si="16"/>
        <v>-1.1191921597232146E-2</v>
      </c>
    </row>
    <row r="1028" spans="2:5" x14ac:dyDescent="0.25">
      <c r="B1028" s="137">
        <v>44589</v>
      </c>
      <c r="C1028" s="260">
        <v>46205.05</v>
      </c>
      <c r="D1028" s="282">
        <f t="shared" si="16"/>
        <v>4.2561025255150042E-3</v>
      </c>
    </row>
    <row r="1029" spans="2:5" x14ac:dyDescent="0.25">
      <c r="B1029" s="137">
        <v>44592</v>
      </c>
      <c r="C1029" s="260">
        <v>46624.67</v>
      </c>
      <c r="D1029" s="282">
        <f t="shared" si="16"/>
        <v>9.0816912869913224E-3</v>
      </c>
    </row>
    <row r="1030" spans="2:5" x14ac:dyDescent="0.25">
      <c r="B1030" s="137">
        <v>44593</v>
      </c>
      <c r="C1030" s="260">
        <v>47111.21</v>
      </c>
      <c r="D1030" s="282">
        <f t="shared" si="16"/>
        <v>1.0435248120790996E-2</v>
      </c>
      <c r="E1030" s="2"/>
    </row>
    <row r="1031" spans="2:5" x14ac:dyDescent="0.25">
      <c r="B1031" s="137">
        <v>44594</v>
      </c>
      <c r="C1031" s="260">
        <v>46930.66</v>
      </c>
      <c r="D1031" s="282">
        <f t="shared" si="16"/>
        <v>-3.8324212008139513E-3</v>
      </c>
    </row>
    <row r="1032" spans="2:5" x14ac:dyDescent="0.25">
      <c r="B1032" s="137">
        <v>44595</v>
      </c>
      <c r="C1032" s="260">
        <v>47329.8</v>
      </c>
      <c r="D1032" s="282">
        <f t="shared" si="16"/>
        <v>8.504887849435816E-3</v>
      </c>
    </row>
    <row r="1033" spans="2:5" x14ac:dyDescent="0.25">
      <c r="B1033" s="137">
        <v>44596</v>
      </c>
      <c r="C1033" s="260">
        <v>47279.92</v>
      </c>
      <c r="D1033" s="282">
        <f t="shared" si="16"/>
        <v>-1.0538814869279767E-3</v>
      </c>
    </row>
    <row r="1034" spans="2:5" x14ac:dyDescent="0.25">
      <c r="B1034" s="137">
        <v>44599</v>
      </c>
      <c r="C1034" s="260">
        <v>47203.39</v>
      </c>
      <c r="D1034" s="282">
        <f t="shared" si="16"/>
        <v>-1.6186575611802922E-3</v>
      </c>
    </row>
    <row r="1035" spans="2:5" x14ac:dyDescent="0.25">
      <c r="B1035" s="137">
        <v>44600</v>
      </c>
      <c r="C1035" s="260">
        <v>47057.24</v>
      </c>
      <c r="D1035" s="282">
        <f t="shared" si="16"/>
        <v>-3.0961759314320769E-3</v>
      </c>
    </row>
    <row r="1036" spans="2:5" x14ac:dyDescent="0.25">
      <c r="B1036" s="137">
        <v>44601</v>
      </c>
      <c r="C1036" s="260">
        <v>47157.23</v>
      </c>
      <c r="D1036" s="282">
        <f t="shared" si="16"/>
        <v>2.1248590015054969E-3</v>
      </c>
    </row>
    <row r="1037" spans="2:5" x14ac:dyDescent="0.25">
      <c r="B1037" s="137">
        <v>44602</v>
      </c>
      <c r="C1037" s="260">
        <v>47286.34</v>
      </c>
      <c r="D1037" s="282">
        <f t="shared" si="16"/>
        <v>2.7378622535716435E-3</v>
      </c>
    </row>
    <row r="1038" spans="2:5" x14ac:dyDescent="0.25">
      <c r="B1038" s="137">
        <v>44603</v>
      </c>
      <c r="C1038" s="260">
        <v>47202.3</v>
      </c>
      <c r="D1038" s="282">
        <f t="shared" si="16"/>
        <v>-1.7772574489798298E-3</v>
      </c>
    </row>
    <row r="1039" spans="2:5" x14ac:dyDescent="0.25">
      <c r="B1039" s="137">
        <v>44606</v>
      </c>
      <c r="C1039" s="260">
        <v>47063.28</v>
      </c>
      <c r="D1039" s="282">
        <f t="shared" si="16"/>
        <v>-2.945195467170092E-3</v>
      </c>
    </row>
    <row r="1040" spans="2:5" x14ac:dyDescent="0.25">
      <c r="B1040" s="137">
        <v>44607</v>
      </c>
      <c r="C1040" s="260">
        <v>47064.82</v>
      </c>
      <c r="D1040" s="282">
        <f t="shared" si="16"/>
        <v>3.2721901235932549E-5</v>
      </c>
    </row>
    <row r="1041" spans="2:6" x14ac:dyDescent="0.25">
      <c r="B1041" s="137">
        <v>44608</v>
      </c>
      <c r="C1041" s="260">
        <v>47109.25</v>
      </c>
      <c r="D1041" s="282">
        <f t="shared" si="16"/>
        <v>9.4401720860726179E-4</v>
      </c>
    </row>
    <row r="1042" spans="2:6" x14ac:dyDescent="0.25">
      <c r="B1042" s="137">
        <v>44609</v>
      </c>
      <c r="C1042" s="260">
        <v>47102.64</v>
      </c>
      <c r="D1042" s="282">
        <f t="shared" si="16"/>
        <v>-1.403121467652424E-4</v>
      </c>
    </row>
    <row r="1043" spans="2:6" x14ac:dyDescent="0.25">
      <c r="B1043" s="137">
        <v>44610</v>
      </c>
      <c r="C1043" s="260">
        <v>47140.480000000003</v>
      </c>
      <c r="D1043" s="282">
        <f t="shared" si="16"/>
        <v>8.0335199895387177E-4</v>
      </c>
    </row>
    <row r="1044" spans="2:6" x14ac:dyDescent="0.25">
      <c r="B1044" s="137">
        <v>44613</v>
      </c>
      <c r="C1044" s="260">
        <v>47233.91</v>
      </c>
      <c r="D1044" s="282">
        <f t="shared" si="16"/>
        <v>1.9819484230962914E-3</v>
      </c>
    </row>
    <row r="1045" spans="2:6" x14ac:dyDescent="0.25">
      <c r="B1045" s="137">
        <v>44614</v>
      </c>
      <c r="C1045" s="260">
        <v>47246.9</v>
      </c>
      <c r="D1045" s="282">
        <f t="shared" si="16"/>
        <v>2.7501428528786676E-4</v>
      </c>
    </row>
    <row r="1046" spans="2:6" x14ac:dyDescent="0.25">
      <c r="B1046" s="137">
        <v>44615</v>
      </c>
      <c r="C1046" s="260">
        <v>47207.27</v>
      </c>
      <c r="D1046" s="282">
        <f t="shared" si="16"/>
        <v>-8.3878519013957931E-4</v>
      </c>
    </row>
    <row r="1047" spans="2:6" x14ac:dyDescent="0.25">
      <c r="B1047" s="137">
        <v>44616</v>
      </c>
      <c r="C1047" s="260">
        <v>47272.04</v>
      </c>
      <c r="D1047" s="282">
        <f t="shared" si="16"/>
        <v>1.3720344345267144E-3</v>
      </c>
      <c r="E1047" s="2"/>
    </row>
    <row r="1048" spans="2:6" x14ac:dyDescent="0.25">
      <c r="B1048" s="137">
        <v>44617</v>
      </c>
      <c r="C1048" s="260">
        <v>47328.42</v>
      </c>
      <c r="D1048" s="282">
        <f t="shared" si="16"/>
        <v>1.1926711857579431E-3</v>
      </c>
    </row>
    <row r="1049" spans="2:6" x14ac:dyDescent="0.25">
      <c r="B1049" s="137">
        <v>44620</v>
      </c>
      <c r="C1049" s="260">
        <v>47394.53</v>
      </c>
      <c r="D1049" s="282">
        <f t="shared" si="16"/>
        <v>1.3968351362669829E-3</v>
      </c>
    </row>
    <row r="1050" spans="2:6" x14ac:dyDescent="0.25">
      <c r="B1050" s="137">
        <v>44621</v>
      </c>
      <c r="C1050" s="260">
        <v>47482.73</v>
      </c>
      <c r="D1050" s="282">
        <f t="shared" ref="D1050:D1113" si="17">IFERROR(C1050/C1049-1,"")</f>
        <v>1.8609742516699779E-3</v>
      </c>
    </row>
    <row r="1051" spans="2:6" x14ac:dyDescent="0.25">
      <c r="B1051" s="137">
        <v>44622</v>
      </c>
      <c r="C1051" s="260">
        <v>47360.79</v>
      </c>
      <c r="D1051" s="282">
        <f t="shared" si="17"/>
        <v>-2.5680915987771336E-3</v>
      </c>
    </row>
    <row r="1052" spans="2:6" x14ac:dyDescent="0.25">
      <c r="B1052" s="137">
        <v>44623</v>
      </c>
      <c r="C1052" s="260">
        <v>47296.07</v>
      </c>
      <c r="D1052" s="282">
        <f t="shared" si="17"/>
        <v>-1.3665312592969769E-3</v>
      </c>
    </row>
    <row r="1053" spans="2:6" x14ac:dyDescent="0.25">
      <c r="B1053" s="137">
        <v>44624</v>
      </c>
      <c r="C1053" s="260">
        <v>47268.61</v>
      </c>
      <c r="D1053" s="282">
        <f t="shared" si="17"/>
        <v>-5.8059792282949552E-4</v>
      </c>
      <c r="F1053" s="2"/>
    </row>
    <row r="1054" spans="2:6" x14ac:dyDescent="0.25">
      <c r="B1054" s="137">
        <v>44627</v>
      </c>
      <c r="C1054" s="260">
        <v>47262.21</v>
      </c>
      <c r="D1054" s="282">
        <f t="shared" si="17"/>
        <v>-1.3539640789106411E-4</v>
      </c>
    </row>
    <row r="1055" spans="2:6" x14ac:dyDescent="0.25">
      <c r="B1055" s="137">
        <v>44628</v>
      </c>
      <c r="C1055" s="260">
        <v>47154.35</v>
      </c>
      <c r="D1055" s="282">
        <f t="shared" si="17"/>
        <v>-2.2821615832183673E-3</v>
      </c>
    </row>
    <row r="1056" spans="2:6" x14ac:dyDescent="0.25">
      <c r="B1056" s="137">
        <v>44629</v>
      </c>
      <c r="C1056" s="260">
        <v>47287.09</v>
      </c>
      <c r="D1056" s="282">
        <f t="shared" si="17"/>
        <v>2.8150107042086425E-3</v>
      </c>
    </row>
    <row r="1057" spans="2:6" x14ac:dyDescent="0.25">
      <c r="B1057" s="137">
        <v>44630</v>
      </c>
      <c r="C1057" s="260">
        <v>47363.98</v>
      </c>
      <c r="D1057" s="282">
        <f t="shared" si="17"/>
        <v>1.6260252005357856E-3</v>
      </c>
    </row>
    <row r="1058" spans="2:6" x14ac:dyDescent="0.25">
      <c r="B1058" s="137">
        <v>44631</v>
      </c>
      <c r="C1058" s="260">
        <v>47437.48</v>
      </c>
      <c r="D1058" s="282">
        <f t="shared" si="17"/>
        <v>1.5518121576776345E-3</v>
      </c>
    </row>
    <row r="1059" spans="2:6" x14ac:dyDescent="0.25">
      <c r="B1059" s="137">
        <v>44634</v>
      </c>
      <c r="C1059" s="260">
        <v>47428.67</v>
      </c>
      <c r="D1059" s="282">
        <f t="shared" si="17"/>
        <v>-1.8571812836609691E-4</v>
      </c>
    </row>
    <row r="1060" spans="2:6" x14ac:dyDescent="0.25">
      <c r="B1060" s="137">
        <v>44635</v>
      </c>
      <c r="C1060" s="260">
        <v>47340.86</v>
      </c>
      <c r="D1060" s="282">
        <f t="shared" si="17"/>
        <v>-1.8514118148368341E-3</v>
      </c>
    </row>
    <row r="1061" spans="2:6" x14ac:dyDescent="0.25">
      <c r="B1061" s="137">
        <v>44636</v>
      </c>
      <c r="C1061" s="260">
        <v>47364.46</v>
      </c>
      <c r="D1061" s="282">
        <f t="shared" si="17"/>
        <v>4.9851227882213855E-4</v>
      </c>
    </row>
    <row r="1062" spans="2:6" x14ac:dyDescent="0.25">
      <c r="B1062" s="137">
        <v>44637</v>
      </c>
      <c r="C1062" s="260">
        <v>47353.22</v>
      </c>
      <c r="D1062" s="282">
        <f t="shared" si="17"/>
        <v>-2.3730873317251433E-4</v>
      </c>
    </row>
    <row r="1063" spans="2:6" x14ac:dyDescent="0.25">
      <c r="B1063" s="137">
        <v>44638</v>
      </c>
      <c r="C1063" s="260">
        <v>47282.67</v>
      </c>
      <c r="D1063" s="282">
        <f t="shared" si="17"/>
        <v>-1.4898670037645223E-3</v>
      </c>
    </row>
    <row r="1064" spans="2:6" x14ac:dyDescent="0.25">
      <c r="B1064" s="137">
        <v>44641</v>
      </c>
      <c r="C1064" s="260">
        <v>47251.93</v>
      </c>
      <c r="D1064" s="282">
        <f t="shared" si="17"/>
        <v>-6.5013249040291043E-4</v>
      </c>
    </row>
    <row r="1065" spans="2:6" x14ac:dyDescent="0.25">
      <c r="B1065" s="137">
        <v>44642</v>
      </c>
      <c r="C1065" s="260">
        <v>47156.56</v>
      </c>
      <c r="D1065" s="282">
        <f t="shared" si="17"/>
        <v>-2.0183302565631722E-3</v>
      </c>
    </row>
    <row r="1066" spans="2:6" x14ac:dyDescent="0.25">
      <c r="B1066" s="137">
        <v>44643</v>
      </c>
      <c r="C1066" s="260">
        <v>47163.94</v>
      </c>
      <c r="D1066" s="282">
        <f t="shared" si="17"/>
        <v>1.5649996522237863E-4</v>
      </c>
    </row>
    <row r="1067" spans="2:6" x14ac:dyDescent="0.25">
      <c r="B1067" s="137">
        <v>44644</v>
      </c>
      <c r="C1067" s="260">
        <v>46960.29</v>
      </c>
      <c r="D1067" s="282">
        <f t="shared" si="17"/>
        <v>-4.3179174598221293E-3</v>
      </c>
    </row>
    <row r="1068" spans="2:6" x14ac:dyDescent="0.25">
      <c r="B1068" s="137">
        <v>44645</v>
      </c>
      <c r="C1068" s="260">
        <v>46964.23</v>
      </c>
      <c r="D1068" s="282">
        <f t="shared" si="17"/>
        <v>8.3900674378245554E-5</v>
      </c>
    </row>
    <row r="1069" spans="2:6" x14ac:dyDescent="0.25">
      <c r="B1069" s="137">
        <v>44648</v>
      </c>
      <c r="C1069" s="260">
        <v>46898.23</v>
      </c>
      <c r="D1069" s="282">
        <f t="shared" si="17"/>
        <v>-1.4053248610698121E-3</v>
      </c>
    </row>
    <row r="1070" spans="2:6" x14ac:dyDescent="0.25">
      <c r="B1070" s="137">
        <v>44649</v>
      </c>
      <c r="C1070" s="260">
        <v>46843.09</v>
      </c>
      <c r="D1070" s="282">
        <f t="shared" si="17"/>
        <v>-1.1757373359294609E-3</v>
      </c>
    </row>
    <row r="1071" spans="2:6" x14ac:dyDescent="0.25">
      <c r="B1071" s="137">
        <v>44650</v>
      </c>
      <c r="C1071" s="260">
        <v>46904.480000000003</v>
      </c>
      <c r="D1071" s="282">
        <f t="shared" si="17"/>
        <v>1.3105454828024055E-3</v>
      </c>
    </row>
    <row r="1072" spans="2:6" x14ac:dyDescent="0.25">
      <c r="B1072" s="137">
        <v>44651</v>
      </c>
      <c r="C1072" s="260">
        <v>46965.48</v>
      </c>
      <c r="D1072" s="282">
        <f t="shared" si="17"/>
        <v>1.3005154305090194E-3</v>
      </c>
      <c r="F1072" s="283">
        <f>C1072/C1009-1</f>
        <v>9.9470836052817146E-2</v>
      </c>
    </row>
    <row r="1073" spans="2:6" x14ac:dyDescent="0.25">
      <c r="B1073" s="137">
        <v>44652</v>
      </c>
      <c r="C1073" s="260">
        <v>46842.86</v>
      </c>
      <c r="D1073" s="282">
        <f t="shared" si="17"/>
        <v>-2.6108537589736303E-3</v>
      </c>
      <c r="F1073" s="2"/>
    </row>
    <row r="1074" spans="2:6" x14ac:dyDescent="0.25">
      <c r="B1074" s="137">
        <v>44655</v>
      </c>
      <c r="C1074" s="260">
        <v>46687.75</v>
      </c>
      <c r="D1074" s="282">
        <f t="shared" si="17"/>
        <v>-3.3112837260577122E-3</v>
      </c>
    </row>
    <row r="1075" spans="2:6" x14ac:dyDescent="0.25">
      <c r="B1075" s="137">
        <v>44656</v>
      </c>
      <c r="C1075" s="260">
        <v>46777.37</v>
      </c>
      <c r="D1075" s="282">
        <f t="shared" si="17"/>
        <v>1.9195613410369905E-3</v>
      </c>
    </row>
    <row r="1076" spans="2:6" x14ac:dyDescent="0.25">
      <c r="B1076" s="137">
        <v>44657</v>
      </c>
      <c r="C1076" s="260">
        <v>46766.16</v>
      </c>
      <c r="D1076" s="282">
        <f t="shared" si="17"/>
        <v>-2.3964579453694679E-4</v>
      </c>
    </row>
    <row r="1077" spans="2:6" x14ac:dyDescent="0.25">
      <c r="B1077" s="137">
        <v>44658</v>
      </c>
      <c r="C1077" s="260">
        <v>46543.51</v>
      </c>
      <c r="D1077" s="282">
        <f t="shared" si="17"/>
        <v>-4.760921144690955E-3</v>
      </c>
    </row>
    <row r="1078" spans="2:6" x14ac:dyDescent="0.25">
      <c r="B1078" s="137">
        <v>44659</v>
      </c>
      <c r="C1078" s="260">
        <v>46631.46</v>
      </c>
      <c r="D1078" s="282">
        <f t="shared" si="17"/>
        <v>1.8896297249604288E-3</v>
      </c>
    </row>
    <row r="1079" spans="2:6" x14ac:dyDescent="0.25">
      <c r="B1079" s="137">
        <v>44662</v>
      </c>
      <c r="C1079" s="260">
        <v>46867.95</v>
      </c>
      <c r="D1079" s="282">
        <f t="shared" si="17"/>
        <v>5.0714689181938777E-3</v>
      </c>
    </row>
    <row r="1080" spans="2:6" x14ac:dyDescent="0.25">
      <c r="B1080" s="137">
        <v>44663</v>
      </c>
      <c r="C1080" s="260">
        <v>47205.03</v>
      </c>
      <c r="D1080" s="282">
        <f t="shared" si="17"/>
        <v>7.1921216951029709E-3</v>
      </c>
    </row>
    <row r="1081" spans="2:6" x14ac:dyDescent="0.25">
      <c r="B1081" s="137">
        <v>44664</v>
      </c>
      <c r="C1081" s="260">
        <v>47367.31</v>
      </c>
      <c r="D1081" s="282">
        <f t="shared" si="17"/>
        <v>3.4377692377274283E-3</v>
      </c>
    </row>
    <row r="1082" spans="2:6" x14ac:dyDescent="0.25">
      <c r="B1082" s="137">
        <v>44665</v>
      </c>
      <c r="C1082" s="260">
        <v>47510.38</v>
      </c>
      <c r="D1082" s="282">
        <f t="shared" si="17"/>
        <v>3.0204375127065308E-3</v>
      </c>
    </row>
    <row r="1083" spans="2:6" x14ac:dyDescent="0.25">
      <c r="B1083" s="137">
        <v>44670</v>
      </c>
      <c r="C1083" s="260">
        <v>47545.86</v>
      </c>
      <c r="D1083" s="282">
        <f t="shared" si="17"/>
        <v>7.4678417642637385E-4</v>
      </c>
    </row>
    <row r="1084" spans="2:6" x14ac:dyDescent="0.25">
      <c r="B1084" s="137">
        <v>44671</v>
      </c>
      <c r="C1084" s="260">
        <v>48138.71</v>
      </c>
      <c r="D1084" s="282">
        <f t="shared" si="17"/>
        <v>1.2469014126571754E-2</v>
      </c>
    </row>
    <row r="1085" spans="2:6" x14ac:dyDescent="0.25">
      <c r="B1085" s="137">
        <v>44672</v>
      </c>
      <c r="C1085" s="260">
        <v>48223.86</v>
      </c>
      <c r="D1085" s="282">
        <f t="shared" si="17"/>
        <v>1.7688467347796166E-3</v>
      </c>
    </row>
    <row r="1086" spans="2:6" x14ac:dyDescent="0.25">
      <c r="B1086" s="137">
        <v>44673</v>
      </c>
      <c r="C1086" s="260">
        <v>48459.65</v>
      </c>
      <c r="D1086" s="282">
        <f t="shared" si="17"/>
        <v>4.8894883155350399E-3</v>
      </c>
    </row>
    <row r="1087" spans="2:6" x14ac:dyDescent="0.25">
      <c r="B1087" s="137">
        <v>44676</v>
      </c>
      <c r="C1087" s="260">
        <v>48543.360000000001</v>
      </c>
      <c r="D1087" s="282">
        <f t="shared" si="17"/>
        <v>1.7274165207548098E-3</v>
      </c>
    </row>
    <row r="1088" spans="2:6" x14ac:dyDescent="0.25">
      <c r="B1088" s="137">
        <v>44677</v>
      </c>
      <c r="C1088" s="260">
        <v>48568.57</v>
      </c>
      <c r="D1088" s="282">
        <f t="shared" si="17"/>
        <v>5.1932952313138436E-4</v>
      </c>
    </row>
    <row r="1089" spans="2:5" x14ac:dyDescent="0.25">
      <c r="B1089" s="137">
        <v>44678</v>
      </c>
      <c r="C1089" s="260">
        <v>48571.75</v>
      </c>
      <c r="D1089" s="282">
        <f t="shared" si="17"/>
        <v>6.5474441598656341E-5</v>
      </c>
    </row>
    <row r="1090" spans="2:5" x14ac:dyDescent="0.25">
      <c r="B1090" s="137">
        <v>44679</v>
      </c>
      <c r="C1090" s="260">
        <v>48837.760000000002</v>
      </c>
      <c r="D1090" s="282">
        <f t="shared" si="17"/>
        <v>5.4766402281161142E-3</v>
      </c>
    </row>
    <row r="1091" spans="2:5" x14ac:dyDescent="0.25">
      <c r="B1091" s="137">
        <v>44680</v>
      </c>
      <c r="C1091" s="260">
        <v>49638.94</v>
      </c>
      <c r="D1091" s="282">
        <f t="shared" si="17"/>
        <v>1.6404929300606774E-2</v>
      </c>
      <c r="E1091" s="2"/>
    </row>
    <row r="1092" spans="2:5" x14ac:dyDescent="0.25">
      <c r="B1092" s="137">
        <v>44685</v>
      </c>
      <c r="C1092" s="260">
        <v>50126.41</v>
      </c>
      <c r="D1092" s="282">
        <f t="shared" si="17"/>
        <v>9.8203144547406307E-3</v>
      </c>
    </row>
    <row r="1093" spans="2:5" x14ac:dyDescent="0.25">
      <c r="B1093" s="137">
        <v>44686</v>
      </c>
      <c r="C1093" s="260">
        <v>50835.95</v>
      </c>
      <c r="D1093" s="282">
        <f t="shared" si="17"/>
        <v>1.4155013295386487E-2</v>
      </c>
    </row>
    <row r="1094" spans="2:5" x14ac:dyDescent="0.25">
      <c r="B1094" s="137">
        <v>44687</v>
      </c>
      <c r="C1094" s="260">
        <v>50935.03</v>
      </c>
      <c r="D1094" s="282">
        <f t="shared" si="17"/>
        <v>1.9490144277820587E-3</v>
      </c>
    </row>
    <row r="1095" spans="2:5" x14ac:dyDescent="0.25">
      <c r="B1095" s="137">
        <v>44690</v>
      </c>
      <c r="C1095" s="260">
        <v>51902.48</v>
      </c>
      <c r="D1095" s="282">
        <f t="shared" si="17"/>
        <v>1.8993804460309516E-2</v>
      </c>
    </row>
    <row r="1096" spans="2:5" x14ac:dyDescent="0.25">
      <c r="B1096" s="137">
        <v>44691</v>
      </c>
      <c r="C1096" s="260">
        <v>51805.41</v>
      </c>
      <c r="D1096" s="282">
        <f t="shared" si="17"/>
        <v>-1.870238185150308E-3</v>
      </c>
    </row>
    <row r="1097" spans="2:5" x14ac:dyDescent="0.25">
      <c r="B1097" s="137">
        <v>44692</v>
      </c>
      <c r="C1097" s="260">
        <v>52838.45</v>
      </c>
      <c r="D1097" s="282">
        <f t="shared" si="17"/>
        <v>1.9940774525285976E-2</v>
      </c>
    </row>
    <row r="1098" spans="2:5" x14ac:dyDescent="0.25">
      <c r="B1098" s="137">
        <v>44693</v>
      </c>
      <c r="C1098" s="260">
        <v>52917.760000000002</v>
      </c>
      <c r="D1098" s="282">
        <f t="shared" si="17"/>
        <v>1.5009902826446098E-3</v>
      </c>
    </row>
    <row r="1099" spans="2:5" x14ac:dyDescent="0.25">
      <c r="B1099" s="137">
        <v>44694</v>
      </c>
      <c r="C1099" s="260">
        <v>53098.46</v>
      </c>
      <c r="D1099" s="282">
        <f t="shared" si="17"/>
        <v>3.4147325963911346E-3</v>
      </c>
    </row>
    <row r="1100" spans="2:5" x14ac:dyDescent="0.25">
      <c r="B1100" s="137">
        <v>44697</v>
      </c>
      <c r="C1100" s="260">
        <v>52944.09</v>
      </c>
      <c r="D1100" s="282">
        <f t="shared" si="17"/>
        <v>-2.9072406243043636E-3</v>
      </c>
    </row>
    <row r="1101" spans="2:5" x14ac:dyDescent="0.25">
      <c r="B1101" s="137">
        <v>44698</v>
      </c>
      <c r="C1101" s="260">
        <v>52756.62</v>
      </c>
      <c r="D1101" s="282">
        <f t="shared" si="17"/>
        <v>-3.5409051321874108E-3</v>
      </c>
    </row>
    <row r="1102" spans="2:5" x14ac:dyDescent="0.25">
      <c r="B1102" s="137">
        <v>44699</v>
      </c>
      <c r="C1102" s="260">
        <v>52721.34</v>
      </c>
      <c r="D1102" s="282">
        <f t="shared" si="17"/>
        <v>-6.6873124169075648E-4</v>
      </c>
    </row>
    <row r="1103" spans="2:5" x14ac:dyDescent="0.25">
      <c r="B1103" s="137">
        <v>44700</v>
      </c>
      <c r="C1103" s="260">
        <v>53275.49</v>
      </c>
      <c r="D1103" s="282">
        <f t="shared" si="17"/>
        <v>1.0510924039487612E-2</v>
      </c>
    </row>
    <row r="1104" spans="2:5" x14ac:dyDescent="0.25">
      <c r="B1104" s="137">
        <v>44701</v>
      </c>
      <c r="C1104" s="260">
        <v>52979.96</v>
      </c>
      <c r="D1104" s="282">
        <f t="shared" si="17"/>
        <v>-5.5472037892095871E-3</v>
      </c>
    </row>
    <row r="1105" spans="2:4" x14ac:dyDescent="0.25">
      <c r="B1105" s="137">
        <v>44704</v>
      </c>
      <c r="C1105" s="260">
        <v>52911.51</v>
      </c>
      <c r="D1105" s="282">
        <f t="shared" si="17"/>
        <v>-1.2919979554533167E-3</v>
      </c>
    </row>
    <row r="1106" spans="2:4" x14ac:dyDescent="0.25">
      <c r="B1106" s="137">
        <v>44705</v>
      </c>
      <c r="C1106" s="260">
        <v>51949.64</v>
      </c>
      <c r="D1106" s="282">
        <f t="shared" si="17"/>
        <v>-1.8178842372859938E-2</v>
      </c>
    </row>
    <row r="1107" spans="2:4" x14ac:dyDescent="0.25">
      <c r="B1107" s="137">
        <v>44706</v>
      </c>
      <c r="C1107" s="260">
        <v>52591.41</v>
      </c>
      <c r="D1107" s="282">
        <f t="shared" si="17"/>
        <v>1.2353694847548669E-2</v>
      </c>
    </row>
    <row r="1108" spans="2:4" x14ac:dyDescent="0.25">
      <c r="B1108" s="137">
        <v>44707</v>
      </c>
      <c r="C1108" s="260">
        <v>53151.32</v>
      </c>
      <c r="D1108" s="282">
        <f t="shared" si="17"/>
        <v>1.0646415450736191E-2</v>
      </c>
    </row>
    <row r="1109" spans="2:4" x14ac:dyDescent="0.25">
      <c r="B1109" s="137">
        <v>44708</v>
      </c>
      <c r="C1109" s="260">
        <v>54085.3</v>
      </c>
      <c r="D1109" s="282">
        <f t="shared" si="17"/>
        <v>1.7572094164359564E-2</v>
      </c>
    </row>
    <row r="1110" spans="2:4" x14ac:dyDescent="0.25">
      <c r="B1110" s="137">
        <v>44711</v>
      </c>
      <c r="C1110" s="260">
        <v>53772.14</v>
      </c>
      <c r="D1110" s="282">
        <f t="shared" si="17"/>
        <v>-5.790113025165855E-3</v>
      </c>
    </row>
    <row r="1111" spans="2:4" x14ac:dyDescent="0.25">
      <c r="B1111" s="137">
        <v>44712</v>
      </c>
      <c r="C1111" s="260">
        <v>53637.14</v>
      </c>
      <c r="D1111" s="282">
        <f t="shared" si="17"/>
        <v>-2.5105937758846952E-3</v>
      </c>
    </row>
    <row r="1112" spans="2:4" x14ac:dyDescent="0.25">
      <c r="B1112" s="137">
        <v>44713</v>
      </c>
      <c r="C1112" s="260">
        <v>52974.15</v>
      </c>
      <c r="D1112" s="282">
        <f t="shared" si="17"/>
        <v>-1.2360651593280259E-2</v>
      </c>
    </row>
    <row r="1113" spans="2:4" x14ac:dyDescent="0.25">
      <c r="B1113" s="137">
        <v>44714</v>
      </c>
      <c r="C1113" s="260">
        <v>52840.21</v>
      </c>
      <c r="D1113" s="282">
        <f t="shared" si="17"/>
        <v>-2.5284030041067274E-3</v>
      </c>
    </row>
    <row r="1114" spans="2:4" x14ac:dyDescent="0.25">
      <c r="B1114" s="137">
        <v>44715</v>
      </c>
      <c r="C1114" s="260">
        <v>52908.24</v>
      </c>
      <c r="D1114" s="282">
        <f t="shared" ref="D1114:D1177" si="18">IFERROR(C1114/C1113-1,"")</f>
        <v>1.2874664956856741E-3</v>
      </c>
    </row>
    <row r="1115" spans="2:4" x14ac:dyDescent="0.25">
      <c r="B1115" s="137">
        <v>44718</v>
      </c>
      <c r="C1115" s="260">
        <v>53086.46</v>
      </c>
      <c r="D1115" s="282">
        <f t="shared" si="18"/>
        <v>3.368473417373119E-3</v>
      </c>
    </row>
    <row r="1116" spans="2:4" x14ac:dyDescent="0.25">
      <c r="B1116" s="137">
        <v>44719</v>
      </c>
      <c r="C1116" s="260">
        <v>53270.879999999997</v>
      </c>
      <c r="D1116" s="282">
        <f t="shared" si="18"/>
        <v>3.4739555057918814E-3</v>
      </c>
    </row>
    <row r="1117" spans="2:4" x14ac:dyDescent="0.25">
      <c r="B1117" s="137">
        <v>44720</v>
      </c>
      <c r="C1117" s="260">
        <v>53193.98</v>
      </c>
      <c r="D1117" s="282">
        <f t="shared" si="18"/>
        <v>-1.4435654151009336E-3</v>
      </c>
    </row>
    <row r="1118" spans="2:4" x14ac:dyDescent="0.25">
      <c r="B1118" s="137">
        <v>44721</v>
      </c>
      <c r="C1118" s="260">
        <v>53170.73</v>
      </c>
      <c r="D1118" s="282">
        <f t="shared" si="18"/>
        <v>-4.37079534187923E-4</v>
      </c>
    </row>
    <row r="1119" spans="2:4" x14ac:dyDescent="0.25">
      <c r="B1119" s="137">
        <v>44722</v>
      </c>
      <c r="C1119" s="260">
        <v>53201.38</v>
      </c>
      <c r="D1119" s="282">
        <f t="shared" si="18"/>
        <v>5.7644497263797945E-4</v>
      </c>
    </row>
    <row r="1120" spans="2:4" x14ac:dyDescent="0.25">
      <c r="B1120" s="137">
        <v>44726</v>
      </c>
      <c r="C1120" s="260">
        <v>53113.64</v>
      </c>
      <c r="D1120" s="282">
        <f t="shared" si="18"/>
        <v>-1.6492053401622186E-3</v>
      </c>
    </row>
    <row r="1121" spans="2:8" x14ac:dyDescent="0.25">
      <c r="B1121" s="137">
        <v>44727</v>
      </c>
      <c r="C1121" s="260">
        <v>52775.4</v>
      </c>
      <c r="D1121" s="282">
        <f t="shared" si="18"/>
        <v>-6.3682323410708674E-3</v>
      </c>
    </row>
    <row r="1122" spans="2:8" x14ac:dyDescent="0.25">
      <c r="B1122" s="137">
        <v>44728</v>
      </c>
      <c r="C1122" s="260">
        <v>52411.09</v>
      </c>
      <c r="D1122" s="282">
        <f t="shared" si="18"/>
        <v>-6.9030267889964581E-3</v>
      </c>
    </row>
    <row r="1123" spans="2:8" x14ac:dyDescent="0.25">
      <c r="B1123" s="137">
        <v>44729</v>
      </c>
      <c r="C1123" s="260">
        <v>51778.080000000002</v>
      </c>
      <c r="D1123" s="282">
        <f t="shared" si="18"/>
        <v>-1.2077787353783287E-2</v>
      </c>
    </row>
    <row r="1124" spans="2:8" x14ac:dyDescent="0.25">
      <c r="B1124" s="137">
        <v>44732</v>
      </c>
      <c r="C1124" s="260">
        <v>50756.74</v>
      </c>
      <c r="D1124" s="282">
        <f t="shared" si="18"/>
        <v>-1.9725335508771313E-2</v>
      </c>
    </row>
    <row r="1125" spans="2:8" x14ac:dyDescent="0.25">
      <c r="B1125" s="137">
        <v>44733</v>
      </c>
      <c r="C1125" s="260">
        <v>51091.75</v>
      </c>
      <c r="D1125" s="282">
        <f t="shared" si="18"/>
        <v>6.6003056933916504E-3</v>
      </c>
    </row>
    <row r="1126" spans="2:8" x14ac:dyDescent="0.25">
      <c r="B1126" s="137">
        <v>44734</v>
      </c>
      <c r="C1126" s="260">
        <v>51377.21</v>
      </c>
      <c r="D1126" s="282">
        <f t="shared" si="18"/>
        <v>5.5872034134669679E-3</v>
      </c>
    </row>
    <row r="1127" spans="2:8" x14ac:dyDescent="0.25">
      <c r="B1127" s="137">
        <v>44735</v>
      </c>
      <c r="C1127" s="260">
        <v>51618.73</v>
      </c>
      <c r="D1127" s="282">
        <f t="shared" si="18"/>
        <v>4.700917001915883E-3</v>
      </c>
      <c r="F1127" s="2">
        <f>C1127/C1111-1</f>
        <v>-3.7630828191063115E-2</v>
      </c>
    </row>
    <row r="1128" spans="2:8" x14ac:dyDescent="0.25">
      <c r="B1128" s="137">
        <v>44736</v>
      </c>
      <c r="C1128" s="260">
        <v>51705.61</v>
      </c>
      <c r="D1128" s="282">
        <f t="shared" si="18"/>
        <v>1.6831099874017319E-3</v>
      </c>
    </row>
    <row r="1129" spans="2:8" x14ac:dyDescent="0.25">
      <c r="B1129" s="137">
        <v>44739</v>
      </c>
      <c r="C1129" s="260">
        <v>51962.85</v>
      </c>
      <c r="D1129" s="282">
        <f t="shared" si="18"/>
        <v>4.9750887766337737E-3</v>
      </c>
    </row>
    <row r="1130" spans="2:8" x14ac:dyDescent="0.25">
      <c r="B1130" s="137">
        <v>44740</v>
      </c>
      <c r="C1130" s="260">
        <v>51803.98</v>
      </c>
      <c r="D1130" s="282">
        <f t="shared" si="18"/>
        <v>-3.0573765680672604E-3</v>
      </c>
    </row>
    <row r="1131" spans="2:8" x14ac:dyDescent="0.25">
      <c r="B1131" s="137">
        <v>44741</v>
      </c>
      <c r="C1131" s="260">
        <v>51802.48</v>
      </c>
      <c r="D1131" s="282">
        <f t="shared" si="18"/>
        <v>-2.8955304206323973E-5</v>
      </c>
    </row>
    <row r="1132" spans="2:8" x14ac:dyDescent="0.25">
      <c r="B1132" s="137">
        <v>44742</v>
      </c>
      <c r="C1132" s="260">
        <v>51817.59</v>
      </c>
      <c r="D1132" s="282">
        <f t="shared" si="18"/>
        <v>2.9168487686281885E-4</v>
      </c>
      <c r="F1132" s="283">
        <f>C1132/C1072-1</f>
        <v>0.10331226253835779</v>
      </c>
    </row>
    <row r="1133" spans="2:8" x14ac:dyDescent="0.25">
      <c r="B1133" s="137">
        <v>44743</v>
      </c>
      <c r="C1133" s="260">
        <v>51829.67</v>
      </c>
      <c r="D1133" s="282">
        <f t="shared" si="18"/>
        <v>2.3312546955578384E-4</v>
      </c>
    </row>
    <row r="1134" spans="2:8" x14ac:dyDescent="0.25">
      <c r="B1134" s="137">
        <v>44746</v>
      </c>
      <c r="C1134" s="260">
        <v>51791.45</v>
      </c>
      <c r="D1134" s="282">
        <f t="shared" si="18"/>
        <v>-7.3741546106698141E-4</v>
      </c>
    </row>
    <row r="1135" spans="2:8" x14ac:dyDescent="0.25">
      <c r="B1135" s="137">
        <v>44747</v>
      </c>
      <c r="C1135" s="260">
        <v>51586.5</v>
      </c>
      <c r="D1135" s="282">
        <f t="shared" si="18"/>
        <v>-3.9572168765307225E-3</v>
      </c>
      <c r="H1135" s="2"/>
    </row>
    <row r="1136" spans="2:8" x14ac:dyDescent="0.25">
      <c r="B1136" s="137">
        <v>44748</v>
      </c>
      <c r="C1136" s="260">
        <v>51556.54</v>
      </c>
      <c r="D1136" s="282">
        <f t="shared" si="18"/>
        <v>-5.8077210122797762E-4</v>
      </c>
    </row>
    <row r="1137" spans="2:6" x14ac:dyDescent="0.25">
      <c r="B1137" s="137">
        <v>44749</v>
      </c>
      <c r="C1137" s="260">
        <v>51563.73</v>
      </c>
      <c r="D1137" s="282">
        <f t="shared" si="18"/>
        <v>1.3945854395980284E-4</v>
      </c>
    </row>
    <row r="1138" spans="2:6" x14ac:dyDescent="0.25">
      <c r="B1138" s="137">
        <v>44750</v>
      </c>
      <c r="C1138" s="260">
        <v>51557.41</v>
      </c>
      <c r="D1138" s="282">
        <f t="shared" si="18"/>
        <v>-1.2256677319499865E-4</v>
      </c>
    </row>
    <row r="1139" spans="2:6" x14ac:dyDescent="0.25">
      <c r="B1139" s="137">
        <v>44755</v>
      </c>
      <c r="C1139" s="260">
        <v>51390.25</v>
      </c>
      <c r="D1139" s="282">
        <f t="shared" si="18"/>
        <v>-3.242210964437553E-3</v>
      </c>
    </row>
    <row r="1140" spans="2:6" x14ac:dyDescent="0.25">
      <c r="B1140" s="137">
        <v>44756</v>
      </c>
      <c r="C1140" s="260">
        <v>51339.01</v>
      </c>
      <c r="D1140" s="282">
        <f t="shared" si="18"/>
        <v>-9.9707629365486383E-4</v>
      </c>
    </row>
    <row r="1141" spans="2:6" x14ac:dyDescent="0.25">
      <c r="B1141" s="137">
        <v>44757</v>
      </c>
      <c r="C1141" s="260">
        <v>52215.12</v>
      </c>
      <c r="D1141" s="282">
        <f t="shared" si="18"/>
        <v>1.7065190777928896E-2</v>
      </c>
    </row>
    <row r="1142" spans="2:6" x14ac:dyDescent="0.25">
      <c r="B1142" s="137">
        <v>44760</v>
      </c>
      <c r="C1142" s="260">
        <v>52319.94</v>
      </c>
      <c r="D1142" s="282">
        <f t="shared" si="18"/>
        <v>2.0074645045342621E-3</v>
      </c>
    </row>
    <row r="1143" spans="2:6" x14ac:dyDescent="0.25">
      <c r="B1143" s="137">
        <v>44761</v>
      </c>
      <c r="C1143" s="260">
        <v>52308.88</v>
      </c>
      <c r="D1143" s="282">
        <f t="shared" si="18"/>
        <v>-2.1139167973061035E-4</v>
      </c>
    </row>
    <row r="1144" spans="2:6" x14ac:dyDescent="0.25">
      <c r="B1144" s="137">
        <v>44762</v>
      </c>
      <c r="C1144" s="260">
        <v>52186.52</v>
      </c>
      <c r="D1144" s="282">
        <f t="shared" si="18"/>
        <v>-2.3391821809222169E-3</v>
      </c>
    </row>
    <row r="1145" spans="2:6" x14ac:dyDescent="0.25">
      <c r="B1145" s="137">
        <v>44763</v>
      </c>
      <c r="C1145" s="260">
        <v>52122</v>
      </c>
      <c r="D1145" s="282">
        <f t="shared" si="18"/>
        <v>-1.2363345936843295E-3</v>
      </c>
    </row>
    <row r="1146" spans="2:6" x14ac:dyDescent="0.25">
      <c r="B1146" s="137">
        <v>44764</v>
      </c>
      <c r="C1146" s="260">
        <v>51979.92</v>
      </c>
      <c r="D1146" s="282">
        <f t="shared" si="18"/>
        <v>-2.7259122827213433E-3</v>
      </c>
    </row>
    <row r="1147" spans="2:6" x14ac:dyDescent="0.25">
      <c r="B1147" s="137">
        <v>44767</v>
      </c>
      <c r="C1147" s="260">
        <v>51400.53</v>
      </c>
      <c r="D1147" s="282">
        <f t="shared" si="18"/>
        <v>-1.1146419617421466E-2</v>
      </c>
    </row>
    <row r="1148" spans="2:6" x14ac:dyDescent="0.25">
      <c r="B1148" s="137">
        <v>44768</v>
      </c>
      <c r="C1148" s="260">
        <v>50442.37</v>
      </c>
      <c r="D1148" s="282">
        <f t="shared" si="18"/>
        <v>-1.8641052922995116E-2</v>
      </c>
    </row>
    <row r="1149" spans="2:6" x14ac:dyDescent="0.25">
      <c r="B1149" s="137">
        <v>44769</v>
      </c>
      <c r="C1149" s="260">
        <v>50188.55</v>
      </c>
      <c r="D1149" s="282">
        <f t="shared" si="18"/>
        <v>-5.0318809366014516E-3</v>
      </c>
    </row>
    <row r="1150" spans="2:6" x14ac:dyDescent="0.25">
      <c r="B1150" s="137">
        <v>44770</v>
      </c>
      <c r="C1150" s="260">
        <v>49667.14</v>
      </c>
      <c r="D1150" s="282">
        <f t="shared" si="18"/>
        <v>-1.0389022994288566E-2</v>
      </c>
      <c r="F1150" s="2">
        <f>C1150/C1009-1</f>
        <v>0.16271721145301421</v>
      </c>
    </row>
    <row r="1151" spans="2:6" x14ac:dyDescent="0.25">
      <c r="B1151" s="137">
        <v>44771</v>
      </c>
      <c r="C1151" s="260">
        <v>50370.25</v>
      </c>
      <c r="D1151" s="282">
        <f t="shared" si="18"/>
        <v>1.4156442267462932E-2</v>
      </c>
    </row>
    <row r="1152" spans="2:6" x14ac:dyDescent="0.25">
      <c r="B1152" s="137">
        <v>44774</v>
      </c>
      <c r="C1152" s="260">
        <v>49950.32</v>
      </c>
      <c r="D1152" s="282">
        <f t="shared" si="18"/>
        <v>-8.3368655108918555E-3</v>
      </c>
    </row>
    <row r="1153" spans="2:4" x14ac:dyDescent="0.25">
      <c r="B1153" s="137">
        <v>44775</v>
      </c>
      <c r="C1153" s="260">
        <v>50626.04</v>
      </c>
      <c r="D1153" s="282">
        <f t="shared" si="18"/>
        <v>1.3527841263079043E-2</v>
      </c>
    </row>
    <row r="1154" spans="2:4" x14ac:dyDescent="0.25">
      <c r="B1154" s="137">
        <v>44776</v>
      </c>
      <c r="C1154" s="260">
        <v>50594.97</v>
      </c>
      <c r="D1154" s="282">
        <f t="shared" si="18"/>
        <v>-6.1371578736946208E-4</v>
      </c>
    </row>
    <row r="1155" spans="2:4" x14ac:dyDescent="0.25">
      <c r="B1155" s="137">
        <v>44777</v>
      </c>
      <c r="C1155" s="260">
        <v>50582.3</v>
      </c>
      <c r="D1155" s="282">
        <f t="shared" si="18"/>
        <v>-2.5042015046161659E-4</v>
      </c>
    </row>
    <row r="1156" spans="2:4" x14ac:dyDescent="0.25">
      <c r="B1156" s="137">
        <v>44778</v>
      </c>
      <c r="C1156" s="260">
        <v>50722.33</v>
      </c>
      <c r="D1156" s="282">
        <f t="shared" si="18"/>
        <v>2.7683596831302726E-3</v>
      </c>
    </row>
    <row r="1157" spans="2:4" x14ac:dyDescent="0.25">
      <c r="B1157" s="137">
        <v>44781</v>
      </c>
      <c r="C1157" s="260">
        <v>50489.73</v>
      </c>
      <c r="D1157" s="282">
        <f t="shared" si="18"/>
        <v>-4.585751482630962E-3</v>
      </c>
    </row>
    <row r="1158" spans="2:4" x14ac:dyDescent="0.25">
      <c r="B1158" s="137">
        <v>44782</v>
      </c>
      <c r="C1158" s="260">
        <v>49350.71</v>
      </c>
      <c r="D1158" s="282">
        <f t="shared" si="18"/>
        <v>-2.255943931567872E-2</v>
      </c>
    </row>
    <row r="1159" spans="2:4" x14ac:dyDescent="0.25">
      <c r="B1159" s="137">
        <v>44783</v>
      </c>
      <c r="C1159" s="260">
        <v>50075.47</v>
      </c>
      <c r="D1159" s="282">
        <f t="shared" si="18"/>
        <v>1.4685908267581205E-2</v>
      </c>
    </row>
    <row r="1160" spans="2:4" x14ac:dyDescent="0.25">
      <c r="B1160" s="137">
        <v>44784</v>
      </c>
      <c r="C1160" s="260">
        <v>50014.6</v>
      </c>
      <c r="D1160" s="282">
        <f t="shared" si="18"/>
        <v>-1.215565225848203E-3</v>
      </c>
    </row>
    <row r="1161" spans="2:4" x14ac:dyDescent="0.25">
      <c r="B1161" s="137">
        <v>44785</v>
      </c>
      <c r="C1161" s="260">
        <v>49664.07</v>
      </c>
      <c r="D1161" s="282">
        <f t="shared" si="18"/>
        <v>-7.0085535023772794E-3</v>
      </c>
    </row>
    <row r="1162" spans="2:4" x14ac:dyDescent="0.25">
      <c r="B1162" s="137">
        <v>44788</v>
      </c>
      <c r="C1162" s="260">
        <v>49629.43</v>
      </c>
      <c r="D1162" s="282">
        <f t="shared" si="18"/>
        <v>-6.9748613031517248E-4</v>
      </c>
    </row>
    <row r="1163" spans="2:4" x14ac:dyDescent="0.25">
      <c r="B1163" s="137">
        <v>44789</v>
      </c>
      <c r="C1163" s="260">
        <v>49709.46</v>
      </c>
      <c r="D1163" s="282">
        <f t="shared" si="18"/>
        <v>1.6125512624263205E-3</v>
      </c>
    </row>
    <row r="1164" spans="2:4" x14ac:dyDescent="0.25">
      <c r="B1164" s="137">
        <v>44790</v>
      </c>
      <c r="C1164" s="260">
        <v>49691.17</v>
      </c>
      <c r="D1164" s="282">
        <f t="shared" si="18"/>
        <v>-3.6793801421297623E-4</v>
      </c>
    </row>
    <row r="1165" spans="2:4" x14ac:dyDescent="0.25">
      <c r="B1165" s="137">
        <v>44791</v>
      </c>
      <c r="C1165" s="260">
        <v>49546.38</v>
      </c>
      <c r="D1165" s="282">
        <f t="shared" si="18"/>
        <v>-2.9137973607785694E-3</v>
      </c>
    </row>
    <row r="1166" spans="2:4" x14ac:dyDescent="0.25">
      <c r="B1166" s="137">
        <v>44792</v>
      </c>
      <c r="C1166" s="260">
        <v>49370.62</v>
      </c>
      <c r="D1166" s="282">
        <f t="shared" si="18"/>
        <v>-3.5473832800699823E-3</v>
      </c>
    </row>
    <row r="1167" spans="2:4" x14ac:dyDescent="0.25">
      <c r="B1167" s="137">
        <v>44795</v>
      </c>
      <c r="C1167" s="260">
        <v>49344.67</v>
      </c>
      <c r="D1167" s="282">
        <f t="shared" si="18"/>
        <v>-5.2561624707170296E-4</v>
      </c>
    </row>
    <row r="1168" spans="2:4" x14ac:dyDescent="0.25">
      <c r="B1168" s="137">
        <v>44796</v>
      </c>
      <c r="C1168" s="260">
        <v>48554.76</v>
      </c>
      <c r="D1168" s="282">
        <f t="shared" si="18"/>
        <v>-1.6008010591620048E-2</v>
      </c>
    </row>
    <row r="1169" spans="2:6" x14ac:dyDescent="0.25">
      <c r="B1169" s="137">
        <v>44797</v>
      </c>
      <c r="C1169" s="260">
        <v>48675.24</v>
      </c>
      <c r="D1169" s="282">
        <f t="shared" si="18"/>
        <v>2.4813221196025026E-3</v>
      </c>
    </row>
    <row r="1170" spans="2:6" x14ac:dyDescent="0.25">
      <c r="B1170" s="137">
        <v>44798</v>
      </c>
      <c r="C1170" s="260">
        <v>49661.87</v>
      </c>
      <c r="D1170" s="282">
        <f t="shared" si="18"/>
        <v>2.0269648387968964E-2</v>
      </c>
    </row>
    <row r="1171" spans="2:6" x14ac:dyDescent="0.25">
      <c r="B1171" s="137">
        <v>44799</v>
      </c>
      <c r="C1171" s="260">
        <v>49682.15</v>
      </c>
      <c r="D1171" s="282">
        <f t="shared" si="18"/>
        <v>4.0836158606194495E-4</v>
      </c>
    </row>
    <row r="1172" spans="2:6" x14ac:dyDescent="0.25">
      <c r="B1172" s="137">
        <v>44802</v>
      </c>
      <c r="C1172" s="260">
        <v>49676.75</v>
      </c>
      <c r="D1172" s="282">
        <f t="shared" si="18"/>
        <v>-1.0869094835874726E-4</v>
      </c>
    </row>
    <row r="1173" spans="2:6" x14ac:dyDescent="0.25">
      <c r="B1173" s="137">
        <v>44803</v>
      </c>
      <c r="C1173" s="260">
        <v>49642.69</v>
      </c>
      <c r="D1173" s="282">
        <f t="shared" si="18"/>
        <v>-6.8563261485499183E-4</v>
      </c>
    </row>
    <row r="1174" spans="2:6" x14ac:dyDescent="0.25">
      <c r="B1174" s="137">
        <v>44804</v>
      </c>
      <c r="C1174" s="260">
        <v>49836.51</v>
      </c>
      <c r="D1174" s="282">
        <f t="shared" si="18"/>
        <v>3.9043009152002206E-3</v>
      </c>
    </row>
    <row r="1175" spans="2:6" x14ac:dyDescent="0.25">
      <c r="B1175" s="137">
        <v>44805</v>
      </c>
      <c r="C1175" s="260">
        <v>49889.8</v>
      </c>
      <c r="D1175" s="282">
        <f t="shared" si="18"/>
        <v>1.0692963853207171E-3</v>
      </c>
      <c r="F1175" s="2"/>
    </row>
    <row r="1176" spans="2:6" x14ac:dyDescent="0.25">
      <c r="B1176" s="137">
        <v>44806</v>
      </c>
      <c r="C1176" s="260">
        <v>50045.83</v>
      </c>
      <c r="D1176" s="282">
        <f t="shared" si="18"/>
        <v>3.1274929945599439E-3</v>
      </c>
    </row>
    <row r="1177" spans="2:6" x14ac:dyDescent="0.25">
      <c r="B1177" s="137">
        <v>44809</v>
      </c>
      <c r="C1177" s="260">
        <v>49991.41</v>
      </c>
      <c r="D1177" s="282">
        <f t="shared" si="18"/>
        <v>-1.08740328614787E-3</v>
      </c>
    </row>
    <row r="1178" spans="2:6" x14ac:dyDescent="0.25">
      <c r="B1178" s="137">
        <v>44810</v>
      </c>
      <c r="C1178" s="260">
        <v>49644.92</v>
      </c>
      <c r="D1178" s="282">
        <f t="shared" ref="D1178:D1241" si="19">IFERROR(C1178/C1177-1,"")</f>
        <v>-6.9309907442099972E-3</v>
      </c>
    </row>
    <row r="1179" spans="2:6" x14ac:dyDescent="0.25">
      <c r="B1179" s="137">
        <v>44811</v>
      </c>
      <c r="C1179" s="260">
        <v>49599.73</v>
      </c>
      <c r="D1179" s="282">
        <f t="shared" si="19"/>
        <v>-9.1026433318852629E-4</v>
      </c>
    </row>
    <row r="1180" spans="2:6" x14ac:dyDescent="0.25">
      <c r="B1180" s="137">
        <v>44812</v>
      </c>
      <c r="C1180" s="260">
        <v>49652.25</v>
      </c>
      <c r="D1180" s="282">
        <f t="shared" si="19"/>
        <v>1.0588767317885051E-3</v>
      </c>
    </row>
    <row r="1181" spans="2:6" x14ac:dyDescent="0.25">
      <c r="B1181" s="137">
        <v>44813</v>
      </c>
      <c r="C1181" s="260">
        <v>49695.12</v>
      </c>
      <c r="D1181" s="282">
        <f t="shared" si="19"/>
        <v>8.6340498164738655E-4</v>
      </c>
    </row>
    <row r="1182" spans="2:6" x14ac:dyDescent="0.25">
      <c r="B1182" s="137">
        <v>44816</v>
      </c>
      <c r="C1182" s="260">
        <v>49625.71</v>
      </c>
      <c r="D1182" s="282">
        <f t="shared" si="19"/>
        <v>-1.3967166192576652E-3</v>
      </c>
    </row>
    <row r="1183" spans="2:6" x14ac:dyDescent="0.25">
      <c r="B1183" s="137">
        <v>44817</v>
      </c>
      <c r="C1183" s="260">
        <v>49627.72</v>
      </c>
      <c r="D1183" s="282">
        <f t="shared" si="19"/>
        <v>4.0503198845964761E-5</v>
      </c>
    </row>
    <row r="1184" spans="2:6" x14ac:dyDescent="0.25">
      <c r="B1184" s="137">
        <v>44818</v>
      </c>
      <c r="C1184" s="260">
        <v>49575.93</v>
      </c>
      <c r="D1184" s="282">
        <f t="shared" si="19"/>
        <v>-1.0435700048279095E-3</v>
      </c>
    </row>
    <row r="1185" spans="2:6" x14ac:dyDescent="0.25">
      <c r="B1185" s="137">
        <v>44819</v>
      </c>
      <c r="C1185" s="260">
        <v>49540.480000000003</v>
      </c>
      <c r="D1185" s="282">
        <f t="shared" si="19"/>
        <v>-7.1506475017202309E-4</v>
      </c>
    </row>
    <row r="1186" spans="2:6" x14ac:dyDescent="0.25">
      <c r="B1186" s="137">
        <v>44820</v>
      </c>
      <c r="C1186" s="260">
        <v>49475.42</v>
      </c>
      <c r="D1186" s="282">
        <f t="shared" si="19"/>
        <v>-1.3132694717532534E-3</v>
      </c>
      <c r="E1186" s="2"/>
    </row>
    <row r="1187" spans="2:6" x14ac:dyDescent="0.25">
      <c r="B1187" s="137">
        <v>44823</v>
      </c>
      <c r="C1187" s="260">
        <v>49440.21</v>
      </c>
      <c r="D1187" s="282">
        <f t="shared" si="19"/>
        <v>-7.1166652046605883E-4</v>
      </c>
    </row>
    <row r="1188" spans="2:6" x14ac:dyDescent="0.25">
      <c r="B1188" s="137">
        <v>44824</v>
      </c>
      <c r="C1188" s="260">
        <v>49445.31</v>
      </c>
      <c r="D1188" s="282">
        <f t="shared" si="19"/>
        <v>1.0315490164791719E-4</v>
      </c>
    </row>
    <row r="1189" spans="2:6" x14ac:dyDescent="0.25">
      <c r="B1189" s="137">
        <v>44825</v>
      </c>
      <c r="C1189" s="260">
        <v>49421.91</v>
      </c>
      <c r="D1189" s="282">
        <f t="shared" si="19"/>
        <v>-4.7325014242993735E-4</v>
      </c>
    </row>
    <row r="1190" spans="2:6" x14ac:dyDescent="0.25">
      <c r="B1190" s="137">
        <v>44826</v>
      </c>
      <c r="C1190" s="260">
        <v>49190.34</v>
      </c>
      <c r="D1190" s="282">
        <f t="shared" si="19"/>
        <v>-4.6855736656071789E-3</v>
      </c>
    </row>
    <row r="1191" spans="2:6" x14ac:dyDescent="0.25">
      <c r="B1191" s="137">
        <v>44827</v>
      </c>
      <c r="C1191" s="260">
        <v>49026.62</v>
      </c>
      <c r="D1191" s="282">
        <f t="shared" si="19"/>
        <v>-3.3282957588826045E-3</v>
      </c>
    </row>
    <row r="1192" spans="2:6" x14ac:dyDescent="0.25">
      <c r="B1192" s="137">
        <v>44830</v>
      </c>
      <c r="C1192" s="260">
        <v>49218.35</v>
      </c>
      <c r="D1192" s="282">
        <f t="shared" si="19"/>
        <v>3.9107325775262769E-3</v>
      </c>
    </row>
    <row r="1193" spans="2:6" x14ac:dyDescent="0.25">
      <c r="B1193" s="137">
        <v>44831</v>
      </c>
      <c r="C1193" s="260">
        <v>49163.81</v>
      </c>
      <c r="D1193" s="282">
        <f t="shared" si="19"/>
        <v>-1.1081232914147421E-3</v>
      </c>
    </row>
    <row r="1194" spans="2:6" x14ac:dyDescent="0.25">
      <c r="B1194" s="137">
        <v>44832</v>
      </c>
      <c r="C1194" s="260">
        <v>49171.7</v>
      </c>
      <c r="D1194" s="282">
        <f t="shared" si="19"/>
        <v>1.6048390065770413E-4</v>
      </c>
    </row>
    <row r="1195" spans="2:6" x14ac:dyDescent="0.25">
      <c r="B1195" s="137">
        <v>44833</v>
      </c>
      <c r="C1195" s="260">
        <v>48964.83</v>
      </c>
      <c r="D1195" s="282">
        <f t="shared" si="19"/>
        <v>-4.2070947313189722E-3</v>
      </c>
    </row>
    <row r="1196" spans="2:6" x14ac:dyDescent="0.25">
      <c r="B1196" s="137">
        <v>44834</v>
      </c>
      <c r="C1196" s="260">
        <v>49024.160000000003</v>
      </c>
      <c r="D1196" s="282">
        <f t="shared" si="19"/>
        <v>1.2116860203539304E-3</v>
      </c>
      <c r="F1196" s="283">
        <f>C1196/C1132-1</f>
        <v>-5.3908913942157355E-2</v>
      </c>
    </row>
    <row r="1197" spans="2:6" x14ac:dyDescent="0.25">
      <c r="B1197" s="137">
        <v>44838</v>
      </c>
      <c r="C1197" s="260">
        <v>48879.74</v>
      </c>
      <c r="D1197" s="282">
        <f t="shared" si="19"/>
        <v>-2.9458944324595171E-3</v>
      </c>
    </row>
    <row r="1198" spans="2:6" x14ac:dyDescent="0.25">
      <c r="B1198" s="137">
        <v>44839</v>
      </c>
      <c r="C1198" s="260">
        <v>48836.7</v>
      </c>
      <c r="D1198" s="282">
        <f t="shared" si="19"/>
        <v>-8.8052841524932646E-4</v>
      </c>
    </row>
    <row r="1199" spans="2:6" x14ac:dyDescent="0.25">
      <c r="B1199" s="137">
        <v>44840</v>
      </c>
      <c r="C1199" s="260">
        <v>47260.89</v>
      </c>
      <c r="D1199" s="282">
        <f t="shared" si="19"/>
        <v>-3.2266922212188742E-2</v>
      </c>
    </row>
    <row r="1200" spans="2:6" x14ac:dyDescent="0.25">
      <c r="B1200" s="137">
        <v>44841</v>
      </c>
      <c r="C1200" s="260">
        <v>47351.43</v>
      </c>
      <c r="D1200" s="282">
        <f t="shared" si="19"/>
        <v>1.9157489416725682E-3</v>
      </c>
    </row>
    <row r="1201" spans="2:4" x14ac:dyDescent="0.25">
      <c r="B1201" s="137">
        <v>44845</v>
      </c>
      <c r="C1201" s="260">
        <v>47565.919999999998</v>
      </c>
      <c r="D1201" s="282">
        <f t="shared" si="19"/>
        <v>4.5297470424863207E-3</v>
      </c>
    </row>
    <row r="1202" spans="2:4" x14ac:dyDescent="0.25">
      <c r="B1202" s="137">
        <v>44846</v>
      </c>
      <c r="C1202" s="260">
        <v>47531.839999999997</v>
      </c>
      <c r="D1202" s="282">
        <f t="shared" si="19"/>
        <v>-7.1647936169427773E-4</v>
      </c>
    </row>
    <row r="1203" spans="2:4" x14ac:dyDescent="0.25">
      <c r="B1203" s="137">
        <v>44847</v>
      </c>
      <c r="C1203" s="260">
        <v>47524.38</v>
      </c>
      <c r="D1203" s="282">
        <f t="shared" si="19"/>
        <v>-1.5694742724037258E-4</v>
      </c>
    </row>
    <row r="1204" spans="2:4" x14ac:dyDescent="0.25">
      <c r="B1204" s="137">
        <v>44848</v>
      </c>
      <c r="C1204" s="260">
        <v>47569.04</v>
      </c>
      <c r="D1204" s="282">
        <f t="shared" si="19"/>
        <v>9.3972819845311584E-4</v>
      </c>
    </row>
    <row r="1205" spans="2:4" x14ac:dyDescent="0.25">
      <c r="B1205" s="137">
        <v>44851</v>
      </c>
      <c r="C1205" s="260">
        <v>46365.95</v>
      </c>
      <c r="D1205" s="282">
        <f t="shared" si="19"/>
        <v>-2.5291450069204746E-2</v>
      </c>
    </row>
    <row r="1206" spans="2:4" x14ac:dyDescent="0.25">
      <c r="B1206" s="137">
        <v>44852</v>
      </c>
      <c r="C1206" s="260">
        <v>45366.32</v>
      </c>
      <c r="D1206" s="282">
        <f t="shared" si="19"/>
        <v>-2.1559571193947247E-2</v>
      </c>
    </row>
    <row r="1207" spans="2:4" x14ac:dyDescent="0.25">
      <c r="B1207" s="137">
        <v>44853</v>
      </c>
      <c r="C1207" s="260">
        <v>44318.15</v>
      </c>
      <c r="D1207" s="282">
        <f t="shared" si="19"/>
        <v>-2.3104585075447992E-2</v>
      </c>
    </row>
    <row r="1208" spans="2:4" x14ac:dyDescent="0.25">
      <c r="B1208" s="137">
        <v>44854</v>
      </c>
      <c r="C1208" s="260">
        <v>44332.21</v>
      </c>
      <c r="D1208" s="282">
        <f t="shared" si="19"/>
        <v>3.1725150982153671E-4</v>
      </c>
    </row>
    <row r="1209" spans="2:4" x14ac:dyDescent="0.25">
      <c r="B1209" s="137">
        <v>44855</v>
      </c>
      <c r="C1209" s="260">
        <v>44396.73</v>
      </c>
      <c r="D1209" s="282">
        <f t="shared" si="19"/>
        <v>1.4553752226655892E-3</v>
      </c>
    </row>
    <row r="1210" spans="2:4" x14ac:dyDescent="0.25">
      <c r="B1210" s="137">
        <v>44858</v>
      </c>
      <c r="C1210" s="260">
        <v>44461.63</v>
      </c>
      <c r="D1210" s="282">
        <f t="shared" si="19"/>
        <v>1.4618193727329309E-3</v>
      </c>
    </row>
    <row r="1211" spans="2:4" x14ac:dyDescent="0.25">
      <c r="B1211" s="137">
        <v>44859</v>
      </c>
      <c r="C1211" s="260">
        <v>44788.14</v>
      </c>
      <c r="D1211" s="282">
        <f t="shared" si="19"/>
        <v>7.3436353997817783E-3</v>
      </c>
    </row>
    <row r="1212" spans="2:4" x14ac:dyDescent="0.25">
      <c r="B1212" s="137">
        <v>44860</v>
      </c>
      <c r="C1212" s="260">
        <v>44859.78</v>
      </c>
      <c r="D1212" s="282">
        <f t="shared" si="19"/>
        <v>1.599530590017828E-3</v>
      </c>
    </row>
    <row r="1213" spans="2:4" x14ac:dyDescent="0.25">
      <c r="B1213" s="137">
        <v>44861</v>
      </c>
      <c r="C1213" s="260">
        <v>44625.18</v>
      </c>
      <c r="D1213" s="282">
        <f t="shared" si="19"/>
        <v>-5.2296288568512983E-3</v>
      </c>
    </row>
    <row r="1214" spans="2:4" x14ac:dyDescent="0.25">
      <c r="B1214" s="137">
        <v>44862</v>
      </c>
      <c r="C1214" s="260">
        <v>43912.639999999999</v>
      </c>
      <c r="D1214" s="282">
        <f t="shared" si="19"/>
        <v>-1.5967218507577985E-2</v>
      </c>
    </row>
    <row r="1215" spans="2:4" x14ac:dyDescent="0.25">
      <c r="B1215" s="137">
        <v>44865</v>
      </c>
      <c r="C1215" s="260">
        <v>43839.08</v>
      </c>
      <c r="D1215" s="282">
        <f t="shared" si="19"/>
        <v>-1.6751441042942572E-3</v>
      </c>
    </row>
    <row r="1216" spans="2:4" x14ac:dyDescent="0.25">
      <c r="B1216" s="137">
        <v>44866</v>
      </c>
      <c r="C1216" s="260">
        <v>43745.73</v>
      </c>
      <c r="D1216" s="282">
        <f t="shared" si="19"/>
        <v>-2.1293786274712012E-3</v>
      </c>
    </row>
    <row r="1217" spans="2:9" x14ac:dyDescent="0.25">
      <c r="B1217" s="137">
        <v>44867</v>
      </c>
      <c r="C1217" s="260">
        <v>44283.02</v>
      </c>
      <c r="D1217" s="282">
        <f t="shared" si="19"/>
        <v>1.2282113019944862E-2</v>
      </c>
    </row>
    <row r="1218" spans="2:9" x14ac:dyDescent="0.25">
      <c r="B1218" s="137">
        <v>44868</v>
      </c>
      <c r="C1218" s="260">
        <v>44236.7</v>
      </c>
      <c r="D1218" s="282">
        <f t="shared" si="19"/>
        <v>-1.0459991211078101E-3</v>
      </c>
    </row>
    <row r="1219" spans="2:9" x14ac:dyDescent="0.25">
      <c r="B1219" s="137">
        <v>44869</v>
      </c>
      <c r="C1219" s="260">
        <v>44269.18</v>
      </c>
      <c r="D1219" s="282">
        <f t="shared" si="19"/>
        <v>7.3423198385058619E-4</v>
      </c>
    </row>
    <row r="1220" spans="2:9" x14ac:dyDescent="0.25">
      <c r="B1220" s="137">
        <v>44872</v>
      </c>
      <c r="C1220" s="260">
        <v>44269.43</v>
      </c>
      <c r="D1220" s="282">
        <f t="shared" si="19"/>
        <v>5.6472697258502791E-6</v>
      </c>
    </row>
    <row r="1221" spans="2:9" x14ac:dyDescent="0.25">
      <c r="B1221" s="137">
        <v>44873</v>
      </c>
      <c r="C1221" s="260">
        <v>43461.599999999999</v>
      </c>
      <c r="D1221" s="282">
        <f t="shared" si="19"/>
        <v>-1.8248032558810912E-2</v>
      </c>
    </row>
    <row r="1222" spans="2:9" x14ac:dyDescent="0.25">
      <c r="B1222" s="137">
        <v>44874</v>
      </c>
      <c r="C1222" s="260">
        <v>43477.48</v>
      </c>
      <c r="D1222" s="282">
        <f t="shared" si="19"/>
        <v>3.6538001362140804E-4</v>
      </c>
    </row>
    <row r="1223" spans="2:9" x14ac:dyDescent="0.25">
      <c r="B1223" s="137">
        <v>44875</v>
      </c>
      <c r="C1223" s="260">
        <v>43942.82</v>
      </c>
      <c r="D1223" s="282">
        <f t="shared" si="19"/>
        <v>1.0703012226099595E-2</v>
      </c>
    </row>
    <row r="1224" spans="2:9" x14ac:dyDescent="0.25">
      <c r="B1224" s="137">
        <v>44876</v>
      </c>
      <c r="C1224" s="260">
        <v>43968.75</v>
      </c>
      <c r="D1224" s="282">
        <f t="shared" si="19"/>
        <v>5.9008502412916108E-4</v>
      </c>
      <c r="F1224" s="2">
        <f>C1254/C1196-1</f>
        <v>1.3910080254307067E-2</v>
      </c>
      <c r="H1224" s="2">
        <f>C1254/C1009-1</f>
        <v>0.1636290383749206</v>
      </c>
    </row>
    <row r="1225" spans="2:9" x14ac:dyDescent="0.25">
      <c r="B1225" s="137">
        <v>44879</v>
      </c>
      <c r="C1225" s="260">
        <v>43818.12</v>
      </c>
      <c r="D1225" s="282">
        <f t="shared" si="19"/>
        <v>-3.4258422174839875E-3</v>
      </c>
    </row>
    <row r="1226" spans="2:9" x14ac:dyDescent="0.25">
      <c r="B1226" s="137">
        <v>44880</v>
      </c>
      <c r="C1226" s="260">
        <v>43808.25</v>
      </c>
      <c r="D1226" s="282">
        <f t="shared" si="19"/>
        <v>-2.2524928043476944E-4</v>
      </c>
    </row>
    <row r="1227" spans="2:9" x14ac:dyDescent="0.25">
      <c r="B1227" s="137">
        <v>44881</v>
      </c>
      <c r="C1227" s="260">
        <v>44050.44</v>
      </c>
      <c r="D1227" s="282">
        <f t="shared" si="19"/>
        <v>5.5284107445516817E-3</v>
      </c>
    </row>
    <row r="1228" spans="2:9" x14ac:dyDescent="0.25">
      <c r="B1228" s="137">
        <v>44882</v>
      </c>
      <c r="C1228" s="260">
        <v>44011.22</v>
      </c>
      <c r="D1228" s="282">
        <f t="shared" si="19"/>
        <v>-8.903429795480422E-4</v>
      </c>
      <c r="H1228" t="s">
        <v>387</v>
      </c>
      <c r="I1228" s="2">
        <f>C1132/C1091-1</f>
        <v>4.388993802043295E-2</v>
      </c>
    </row>
    <row r="1229" spans="2:9" x14ac:dyDescent="0.25">
      <c r="B1229" s="137">
        <v>44883</v>
      </c>
      <c r="C1229" s="260">
        <v>44492.73</v>
      </c>
      <c r="D1229" s="282">
        <f t="shared" si="19"/>
        <v>1.0940619233004822E-2</v>
      </c>
      <c r="H1229" t="s">
        <v>388</v>
      </c>
      <c r="I1229" s="2">
        <f>C1151/C1132-1</f>
        <v>-2.7931441813484503E-2</v>
      </c>
    </row>
    <row r="1230" spans="2:9" x14ac:dyDescent="0.25">
      <c r="B1230" s="137">
        <v>44886</v>
      </c>
      <c r="C1230" s="260">
        <v>44701.84</v>
      </c>
      <c r="D1230" s="282">
        <f t="shared" si="19"/>
        <v>4.6998689448813913E-3</v>
      </c>
      <c r="H1230" t="s">
        <v>389</v>
      </c>
      <c r="I1230" s="2">
        <f>C1174/C1151-1</f>
        <v>-1.059633414565142E-2</v>
      </c>
    </row>
    <row r="1231" spans="2:9" x14ac:dyDescent="0.25">
      <c r="B1231" s="137">
        <v>44887</v>
      </c>
      <c r="C1231" s="260">
        <v>44929.33</v>
      </c>
      <c r="D1231" s="282">
        <f t="shared" si="19"/>
        <v>5.0890522627258239E-3</v>
      </c>
      <c r="H1231" t="s">
        <v>390</v>
      </c>
      <c r="I1231" s="2">
        <f>C1196/C1174-1</f>
        <v>-1.6300298716743988E-2</v>
      </c>
    </row>
    <row r="1232" spans="2:9" x14ac:dyDescent="0.25">
      <c r="B1232" s="137">
        <v>44888</v>
      </c>
      <c r="C1232" s="260">
        <v>46232.37</v>
      </c>
      <c r="D1232" s="282">
        <f t="shared" si="19"/>
        <v>2.9001990459238902E-2</v>
      </c>
      <c r="H1232" t="s">
        <v>391</v>
      </c>
      <c r="I1232" s="2">
        <f>C1215/C1196-1</f>
        <v>-0.10576581016380493</v>
      </c>
    </row>
    <row r="1233" spans="2:9" x14ac:dyDescent="0.25">
      <c r="B1233" s="137">
        <v>44889</v>
      </c>
      <c r="C1233" s="260">
        <v>46604.94</v>
      </c>
      <c r="D1233" s="282">
        <f t="shared" si="19"/>
        <v>8.0586394337993639E-3</v>
      </c>
      <c r="H1233" t="s">
        <v>392</v>
      </c>
      <c r="I1233" s="2">
        <f>C1237/C1215-1</f>
        <v>8.715876336820938E-2</v>
      </c>
    </row>
    <row r="1234" spans="2:9" x14ac:dyDescent="0.25">
      <c r="B1234" s="137">
        <v>44890</v>
      </c>
      <c r="C1234" s="260">
        <v>47554.34</v>
      </c>
      <c r="D1234" s="282">
        <f t="shared" si="19"/>
        <v>2.0371231032590087E-2</v>
      </c>
      <c r="H1234" t="s">
        <v>393</v>
      </c>
      <c r="I1234" s="2">
        <f>C1254/C1237-1</f>
        <v>4.2930094057831214E-2</v>
      </c>
    </row>
    <row r="1235" spans="2:9" x14ac:dyDescent="0.25">
      <c r="B1235" s="137">
        <v>44893</v>
      </c>
      <c r="C1235" s="260">
        <v>47436.5</v>
      </c>
      <c r="D1235" s="282">
        <f t="shared" si="19"/>
        <v>-2.4780072649519536E-3</v>
      </c>
    </row>
    <row r="1236" spans="2:9" x14ac:dyDescent="0.25">
      <c r="B1236" s="137">
        <v>44894</v>
      </c>
      <c r="C1236" s="260">
        <v>47322.97</v>
      </c>
      <c r="D1236" s="282">
        <f t="shared" si="19"/>
        <v>-2.3933047336965885E-3</v>
      </c>
    </row>
    <row r="1237" spans="2:9" x14ac:dyDescent="0.25">
      <c r="B1237" s="137">
        <v>44895</v>
      </c>
      <c r="C1237" s="260">
        <v>47660.04</v>
      </c>
      <c r="D1237" s="282">
        <f t="shared" si="19"/>
        <v>7.1227566655263086E-3</v>
      </c>
    </row>
    <row r="1238" spans="2:9" x14ac:dyDescent="0.25">
      <c r="B1238" s="137">
        <v>44896</v>
      </c>
      <c r="C1238" s="260">
        <v>47656.639999999999</v>
      </c>
      <c r="D1238" s="282">
        <f t="shared" si="19"/>
        <v>-7.1338588889191534E-5</v>
      </c>
    </row>
    <row r="1239" spans="2:9" x14ac:dyDescent="0.25">
      <c r="B1239" s="137">
        <v>44897</v>
      </c>
      <c r="C1239" s="260">
        <v>48154.65</v>
      </c>
      <c r="D1239" s="282">
        <f t="shared" si="19"/>
        <v>1.0449960383275059E-2</v>
      </c>
    </row>
    <row r="1240" spans="2:9" x14ac:dyDescent="0.25">
      <c r="B1240" s="137">
        <v>44900</v>
      </c>
      <c r="C1240" s="260">
        <v>48270.23</v>
      </c>
      <c r="D1240" s="282">
        <f t="shared" si="19"/>
        <v>2.400183575210324E-3</v>
      </c>
    </row>
    <row r="1241" spans="2:9" x14ac:dyDescent="0.25">
      <c r="B1241" s="137">
        <v>44901</v>
      </c>
      <c r="C1241" s="260">
        <v>48366.69</v>
      </c>
      <c r="D1241" s="282">
        <f t="shared" si="19"/>
        <v>1.9983331341077992E-3</v>
      </c>
    </row>
    <row r="1242" spans="2:9" x14ac:dyDescent="0.25">
      <c r="B1242" s="137">
        <v>44902</v>
      </c>
      <c r="C1242" s="260">
        <v>48426.49</v>
      </c>
      <c r="D1242" s="282">
        <f t="shared" ref="D1242:D1305" si="20">IFERROR(C1242/C1241-1,"")</f>
        <v>1.2363881009842537E-3</v>
      </c>
    </row>
    <row r="1243" spans="2:9" x14ac:dyDescent="0.25">
      <c r="B1243" s="137">
        <v>44903</v>
      </c>
      <c r="C1243" s="260">
        <v>48365.14</v>
      </c>
      <c r="D1243" s="282">
        <f t="shared" si="20"/>
        <v>-1.2668686084826852E-3</v>
      </c>
    </row>
    <row r="1244" spans="2:9" x14ac:dyDescent="0.25">
      <c r="B1244" s="137">
        <v>44904</v>
      </c>
      <c r="C1244" s="260">
        <v>48881.93</v>
      </c>
      <c r="D1244" s="282">
        <f t="shared" si="20"/>
        <v>1.0685175314286255E-2</v>
      </c>
    </row>
    <row r="1245" spans="2:9" x14ac:dyDescent="0.25">
      <c r="B1245" s="137">
        <v>44907</v>
      </c>
      <c r="C1245" s="260">
        <v>48899.08</v>
      </c>
      <c r="D1245" s="282">
        <f t="shared" si="20"/>
        <v>3.5084539419782956E-4</v>
      </c>
    </row>
    <row r="1246" spans="2:9" x14ac:dyDescent="0.25">
      <c r="B1246" s="137">
        <v>44908</v>
      </c>
      <c r="C1246" s="260">
        <v>48853.54</v>
      </c>
      <c r="D1246" s="282">
        <f t="shared" si="20"/>
        <v>-9.3130586505918433E-4</v>
      </c>
    </row>
    <row r="1247" spans="2:9" x14ac:dyDescent="0.25">
      <c r="B1247" s="137">
        <v>44909</v>
      </c>
      <c r="C1247" s="260">
        <v>48988.04</v>
      </c>
      <c r="D1247" s="282">
        <f>IFERROR(C1247/C1246-1,"")</f>
        <v>2.7531269995992869E-3</v>
      </c>
    </row>
    <row r="1248" spans="2:9" x14ac:dyDescent="0.25">
      <c r="B1248" s="137">
        <v>44910</v>
      </c>
      <c r="C1248" s="260">
        <v>49233.02</v>
      </c>
      <c r="D1248" s="282">
        <f>IFERROR(C1248/C1247-1,"")</f>
        <v>5.0008124432003864E-3</v>
      </c>
    </row>
    <row r="1249" spans="2:7" x14ac:dyDescent="0.25">
      <c r="B1249" s="137">
        <v>44911</v>
      </c>
      <c r="C1249" s="260">
        <v>49316.29</v>
      </c>
      <c r="D1249" s="282">
        <f>IFERROR(C1249/C1248-1,"")</f>
        <v>1.6913445488415668E-3</v>
      </c>
    </row>
    <row r="1250" spans="2:7" x14ac:dyDescent="0.25">
      <c r="B1250" s="137">
        <v>44914</v>
      </c>
      <c r="C1250" s="260">
        <v>49414.96</v>
      </c>
      <c r="D1250" s="282">
        <f t="shared" si="20"/>
        <v>2.000758775649869E-3</v>
      </c>
    </row>
    <row r="1251" spans="2:7" x14ac:dyDescent="0.25">
      <c r="B1251" s="137">
        <v>44915</v>
      </c>
      <c r="C1251" s="260">
        <v>49416.18</v>
      </c>
      <c r="D1251" s="282">
        <f t="shared" si="20"/>
        <v>2.4688879642909001E-5</v>
      </c>
    </row>
    <row r="1252" spans="2:7" x14ac:dyDescent="0.25">
      <c r="B1252" s="137">
        <v>44916</v>
      </c>
      <c r="C1252" s="260">
        <v>49475.43</v>
      </c>
      <c r="D1252" s="282">
        <f t="shared" si="20"/>
        <v>1.1990000036425918E-3</v>
      </c>
    </row>
    <row r="1253" spans="2:7" x14ac:dyDescent="0.25">
      <c r="B1253" s="137">
        <v>44917</v>
      </c>
      <c r="C1253" s="260">
        <v>49499.43</v>
      </c>
      <c r="D1253" s="282">
        <f t="shared" si="20"/>
        <v>4.8508926552037757E-4</v>
      </c>
    </row>
    <row r="1254" spans="2:7" x14ac:dyDescent="0.25">
      <c r="B1254" s="137">
        <v>44918</v>
      </c>
      <c r="C1254" s="260">
        <v>49706.09</v>
      </c>
      <c r="D1254" s="282">
        <f t="shared" si="20"/>
        <v>4.1749975706790732E-3</v>
      </c>
    </row>
    <row r="1255" spans="2:7" x14ac:dyDescent="0.25">
      <c r="B1255" s="137">
        <v>44923</v>
      </c>
      <c r="C1255" s="260">
        <v>49934.6</v>
      </c>
      <c r="D1255" s="282">
        <f t="shared" si="20"/>
        <v>4.5972233985815958E-3</v>
      </c>
    </row>
    <row r="1256" spans="2:7" x14ac:dyDescent="0.25">
      <c r="B1256" s="137">
        <v>44924</v>
      </c>
      <c r="C1256" s="260">
        <v>50300</v>
      </c>
      <c r="D1256" s="282">
        <f t="shared" si="20"/>
        <v>7.3175713833695255E-3</v>
      </c>
      <c r="F1256" s="2">
        <f>C1257/C1196-1</f>
        <v>4.542454169535981E-2</v>
      </c>
    </row>
    <row r="1257" spans="2:7" x14ac:dyDescent="0.25">
      <c r="B1257" s="137">
        <v>44925</v>
      </c>
      <c r="C1257" s="260">
        <v>51251.06</v>
      </c>
      <c r="D1257" s="282">
        <f t="shared" si="20"/>
        <v>1.89077534791251E-2</v>
      </c>
      <c r="F1257" s="2">
        <f>C1257/C1009-1</f>
        <v>0.19979708046831601</v>
      </c>
    </row>
    <row r="1258" spans="2:7" x14ac:dyDescent="0.25">
      <c r="B1258" s="137">
        <v>44929</v>
      </c>
      <c r="C1258" s="260">
        <v>51595.66</v>
      </c>
      <c r="D1258" s="282">
        <f t="shared" si="20"/>
        <v>6.7237633719186007E-3</v>
      </c>
      <c r="E1258" s="2"/>
    </row>
    <row r="1259" spans="2:7" x14ac:dyDescent="0.25">
      <c r="B1259" s="137">
        <v>44930</v>
      </c>
      <c r="C1259" s="260">
        <v>51657.56</v>
      </c>
      <c r="D1259" s="282">
        <f t="shared" si="20"/>
        <v>1.1997133092200851E-3</v>
      </c>
      <c r="E1259" s="2"/>
      <c r="G1259" s="2"/>
    </row>
    <row r="1260" spans="2:7" x14ac:dyDescent="0.25">
      <c r="B1260" s="137">
        <v>44931</v>
      </c>
      <c r="C1260" s="260">
        <v>50868.52</v>
      </c>
      <c r="D1260" s="282">
        <f t="shared" si="20"/>
        <v>-1.5274434177688589E-2</v>
      </c>
      <c r="E1260" s="2"/>
    </row>
    <row r="1261" spans="2:7" x14ac:dyDescent="0.25">
      <c r="B1261" s="137">
        <v>44932</v>
      </c>
      <c r="C1261" s="260">
        <v>51222.34</v>
      </c>
      <c r="D1261" s="282">
        <f t="shared" si="20"/>
        <v>6.9555788137731778E-3</v>
      </c>
      <c r="E1261" s="2"/>
    </row>
    <row r="1262" spans="2:7" x14ac:dyDescent="0.25">
      <c r="B1262" s="137">
        <v>44935</v>
      </c>
      <c r="C1262" s="260">
        <v>51693.08</v>
      </c>
      <c r="D1262" s="282">
        <f t="shared" si="20"/>
        <v>9.190130712497746E-3</v>
      </c>
      <c r="E1262" s="2"/>
    </row>
    <row r="1263" spans="2:7" x14ac:dyDescent="0.25">
      <c r="B1263" s="137">
        <v>44936</v>
      </c>
      <c r="C1263" s="260">
        <v>51446.6</v>
      </c>
      <c r="D1263" s="282">
        <f t="shared" si="20"/>
        <v>-4.7681430473867081E-3</v>
      </c>
      <c r="E1263" s="2"/>
    </row>
    <row r="1264" spans="2:7" x14ac:dyDescent="0.25">
      <c r="B1264" s="137">
        <v>44937</v>
      </c>
      <c r="C1264" s="260">
        <v>51729.87</v>
      </c>
      <c r="D1264" s="282">
        <f t="shared" si="20"/>
        <v>5.5060975846801252E-3</v>
      </c>
      <c r="E1264" s="2"/>
    </row>
    <row r="1265" spans="2:5" x14ac:dyDescent="0.25">
      <c r="B1265" s="137">
        <v>44938</v>
      </c>
      <c r="C1265" s="260">
        <v>52048.85</v>
      </c>
      <c r="D1265" s="282">
        <f t="shared" si="20"/>
        <v>6.1662633213652729E-3</v>
      </c>
      <c r="E1265" s="2"/>
    </row>
    <row r="1266" spans="2:5" x14ac:dyDescent="0.25">
      <c r="B1266" s="137">
        <v>44939</v>
      </c>
      <c r="C1266" s="260">
        <v>52512.480000000003</v>
      </c>
      <c r="D1266" s="282">
        <f t="shared" si="20"/>
        <v>8.9075935395306338E-3</v>
      </c>
      <c r="E1266" s="2"/>
    </row>
    <row r="1267" spans="2:5" x14ac:dyDescent="0.25">
      <c r="B1267" s="137">
        <v>44942</v>
      </c>
      <c r="C1267" s="260">
        <v>52348.82</v>
      </c>
      <c r="D1267" s="282">
        <f t="shared" si="20"/>
        <v>-3.1165924747793561E-3</v>
      </c>
      <c r="E1267" s="2"/>
    </row>
    <row r="1268" spans="2:5" x14ac:dyDescent="0.25">
      <c r="B1268" s="137">
        <v>44943</v>
      </c>
      <c r="C1268" s="260">
        <v>52701.31</v>
      </c>
      <c r="D1268" s="282">
        <f t="shared" si="20"/>
        <v>6.7334851100750992E-3</v>
      </c>
      <c r="E1268" s="2"/>
    </row>
    <row r="1269" spans="2:5" x14ac:dyDescent="0.25">
      <c r="B1269" s="137">
        <v>44944</v>
      </c>
      <c r="C1269" s="260">
        <v>52615.51</v>
      </c>
      <c r="D1269" s="282">
        <f t="shared" si="20"/>
        <v>-1.6280430220804165E-3</v>
      </c>
      <c r="E1269" s="2"/>
    </row>
    <row r="1270" spans="2:5" x14ac:dyDescent="0.25">
      <c r="B1270" s="137">
        <v>44945</v>
      </c>
      <c r="C1270" s="260">
        <v>52626.42</v>
      </c>
      <c r="D1270" s="282">
        <f t="shared" si="20"/>
        <v>2.0735330703813837E-4</v>
      </c>
      <c r="E1270" s="2"/>
    </row>
    <row r="1271" spans="2:5" x14ac:dyDescent="0.25">
      <c r="B1271" s="137">
        <v>44946</v>
      </c>
      <c r="C1271" s="260">
        <v>52594.68</v>
      </c>
      <c r="D1271" s="282">
        <f t="shared" si="20"/>
        <v>-6.0311911773591742E-4</v>
      </c>
      <c r="E1271" s="2"/>
    </row>
    <row r="1272" spans="2:5" x14ac:dyDescent="0.25">
      <c r="B1272" s="137">
        <v>44949</v>
      </c>
      <c r="C1272" s="260">
        <v>52657.69</v>
      </c>
      <c r="D1272" s="282">
        <f t="shared" si="20"/>
        <v>1.1980299148126594E-3</v>
      </c>
      <c r="E1272" s="2"/>
    </row>
    <row r="1273" spans="2:5" x14ac:dyDescent="0.25">
      <c r="B1273" s="137">
        <v>44950</v>
      </c>
      <c r="C1273" s="260">
        <v>52612.55</v>
      </c>
      <c r="D1273" s="282">
        <f t="shared" si="20"/>
        <v>-8.5723471728438305E-4</v>
      </c>
      <c r="E1273" s="2"/>
    </row>
    <row r="1274" spans="2:5" x14ac:dyDescent="0.25">
      <c r="B1274" s="137">
        <v>44951</v>
      </c>
      <c r="C1274" s="260">
        <v>52599.65</v>
      </c>
      <c r="D1274" s="282">
        <f t="shared" si="20"/>
        <v>-2.4518864795564088E-4</v>
      </c>
      <c r="E1274" s="2"/>
    </row>
    <row r="1275" spans="2:5" x14ac:dyDescent="0.25">
      <c r="B1275" s="137">
        <v>44952</v>
      </c>
      <c r="C1275" s="260">
        <v>52752.959999999999</v>
      </c>
      <c r="D1275" s="282">
        <f t="shared" si="20"/>
        <v>2.9146581773833447E-3</v>
      </c>
      <c r="E1275" s="2"/>
    </row>
    <row r="1276" spans="2:5" x14ac:dyDescent="0.25">
      <c r="B1276" s="137">
        <v>44953</v>
      </c>
      <c r="C1276" s="260">
        <v>52657.88</v>
      </c>
      <c r="D1276" s="282">
        <f t="shared" si="20"/>
        <v>-1.8023633176224019E-3</v>
      </c>
      <c r="E1276" s="2"/>
    </row>
    <row r="1277" spans="2:5" x14ac:dyDescent="0.25">
      <c r="B1277" s="137">
        <v>44956</v>
      </c>
      <c r="C1277" s="260">
        <v>53157.83</v>
      </c>
      <c r="D1277" s="282">
        <f t="shared" si="20"/>
        <v>9.4943055056528891E-3</v>
      </c>
      <c r="E1277" s="2"/>
    </row>
    <row r="1278" spans="2:5" x14ac:dyDescent="0.25">
      <c r="B1278" s="137">
        <v>44957</v>
      </c>
      <c r="C1278" s="260">
        <v>53238.67</v>
      </c>
      <c r="D1278" s="282">
        <f t="shared" si="20"/>
        <v>1.5207543272552915E-3</v>
      </c>
      <c r="E1278" s="2"/>
    </row>
    <row r="1279" spans="2:5" x14ac:dyDescent="0.25">
      <c r="B1279" s="137">
        <v>44958</v>
      </c>
      <c r="C1279" s="260">
        <v>53499.68</v>
      </c>
      <c r="D1279" s="282">
        <f t="shared" si="20"/>
        <v>4.9026393784818989E-3</v>
      </c>
      <c r="E1279" s="2"/>
    </row>
    <row r="1280" spans="2:5" x14ac:dyDescent="0.25">
      <c r="B1280" s="137">
        <v>44959</v>
      </c>
      <c r="C1280" s="260">
        <v>53998.12</v>
      </c>
      <c r="D1280" s="282">
        <f t="shared" si="20"/>
        <v>9.3166912400224344E-3</v>
      </c>
      <c r="E1280" s="2"/>
    </row>
    <row r="1281" spans="2:6" x14ac:dyDescent="0.25">
      <c r="B1281" s="137">
        <v>44960</v>
      </c>
      <c r="C1281" s="260">
        <v>54213.09</v>
      </c>
      <c r="D1281" s="282">
        <f t="shared" si="20"/>
        <v>3.9810645259501509E-3</v>
      </c>
      <c r="E1281" s="2"/>
    </row>
    <row r="1282" spans="2:6" x14ac:dyDescent="0.25">
      <c r="B1282" s="137">
        <v>44963</v>
      </c>
      <c r="C1282" s="260">
        <v>54367.74</v>
      </c>
      <c r="D1282" s="282">
        <f t="shared" si="20"/>
        <v>2.8526320857196197E-3</v>
      </c>
      <c r="E1282" s="2"/>
    </row>
    <row r="1283" spans="2:6" x14ac:dyDescent="0.25">
      <c r="B1283" s="137">
        <v>44964</v>
      </c>
      <c r="C1283" s="260">
        <v>54299.76</v>
      </c>
      <c r="D1283" s="282">
        <f t="shared" si="20"/>
        <v>-1.250373843017849E-3</v>
      </c>
      <c r="E1283" s="2"/>
    </row>
    <row r="1284" spans="2:6" x14ac:dyDescent="0.25">
      <c r="B1284" s="137">
        <v>44965</v>
      </c>
      <c r="C1284" s="260">
        <v>54427.05</v>
      </c>
      <c r="D1284" s="282">
        <f t="shared" si="20"/>
        <v>2.3442092561736239E-3</v>
      </c>
      <c r="E1284" s="2"/>
      <c r="F1284" s="2">
        <f>C1284/C1257-1</f>
        <v>6.196925487980165E-2</v>
      </c>
    </row>
    <row r="1285" spans="2:6" x14ac:dyDescent="0.25">
      <c r="B1285" s="137">
        <v>44966</v>
      </c>
      <c r="C1285" s="260">
        <v>54359.9</v>
      </c>
      <c r="D1285" s="282">
        <f t="shared" si="20"/>
        <v>-1.2337615211553965E-3</v>
      </c>
      <c r="E1285" s="2"/>
    </row>
    <row r="1286" spans="2:6" x14ac:dyDescent="0.25">
      <c r="B1286" s="137">
        <v>44967</v>
      </c>
      <c r="C1286" s="260">
        <v>54327.3</v>
      </c>
      <c r="D1286" s="282">
        <f t="shared" si="20"/>
        <v>-5.9970676914411492E-4</v>
      </c>
      <c r="E1286" s="2"/>
    </row>
    <row r="1287" spans="2:6" x14ac:dyDescent="0.25">
      <c r="B1287" s="137">
        <v>44970</v>
      </c>
      <c r="C1287" s="260">
        <v>54364.67</v>
      </c>
      <c r="D1287" s="282">
        <f t="shared" si="20"/>
        <v>6.8786779390839214E-4</v>
      </c>
      <c r="E1287" s="2"/>
    </row>
    <row r="1288" spans="2:6" x14ac:dyDescent="0.25">
      <c r="B1288" s="137">
        <v>44971</v>
      </c>
      <c r="C1288" s="260">
        <v>54496.31</v>
      </c>
      <c r="D1288" s="282">
        <f t="shared" si="20"/>
        <v>2.4214255324275236E-3</v>
      </c>
      <c r="E1288" s="2"/>
    </row>
    <row r="1289" spans="2:6" x14ac:dyDescent="0.25">
      <c r="B1289" s="137">
        <v>44972</v>
      </c>
      <c r="C1289" s="260">
        <v>54507.66</v>
      </c>
      <c r="D1289" s="282">
        <f t="shared" si="20"/>
        <v>2.0827098201703365E-4</v>
      </c>
      <c r="E1289" s="2"/>
    </row>
    <row r="1290" spans="2:6" x14ac:dyDescent="0.25">
      <c r="B1290" s="137">
        <v>44973</v>
      </c>
      <c r="C1290" s="260">
        <v>54520.2</v>
      </c>
      <c r="D1290" s="282">
        <f t="shared" si="20"/>
        <v>2.3005940816389625E-4</v>
      </c>
      <c r="E1290" s="2"/>
    </row>
    <row r="1291" spans="2:6" x14ac:dyDescent="0.25">
      <c r="B1291" s="137">
        <v>44974</v>
      </c>
      <c r="C1291" s="260">
        <v>53804.46</v>
      </c>
      <c r="D1291" s="282">
        <f t="shared" si="20"/>
        <v>-1.3127978253931527E-2</v>
      </c>
      <c r="E1291" s="2"/>
    </row>
    <row r="1292" spans="2:6" x14ac:dyDescent="0.25">
      <c r="B1292" s="137">
        <v>44977</v>
      </c>
      <c r="C1292" s="260">
        <v>54224.35</v>
      </c>
      <c r="D1292" s="282">
        <f t="shared" si="20"/>
        <v>7.8039998914587461E-3</v>
      </c>
      <c r="E1292" s="2"/>
    </row>
    <row r="1293" spans="2:6" x14ac:dyDescent="0.25">
      <c r="B1293" s="137">
        <v>44978</v>
      </c>
      <c r="C1293" s="260">
        <v>54189.31</v>
      </c>
      <c r="D1293" s="282">
        <f t="shared" si="20"/>
        <v>-6.4620414998062259E-4</v>
      </c>
      <c r="E1293" s="2"/>
    </row>
    <row r="1294" spans="2:6" x14ac:dyDescent="0.25">
      <c r="B1294" s="137">
        <v>44979</v>
      </c>
      <c r="C1294" s="260">
        <v>54315.53</v>
      </c>
      <c r="D1294" s="282">
        <f t="shared" si="20"/>
        <v>2.3292416899201029E-3</v>
      </c>
      <c r="E1294" s="2"/>
    </row>
    <row r="1295" spans="2:6" x14ac:dyDescent="0.25">
      <c r="B1295" s="137">
        <v>44980</v>
      </c>
      <c r="C1295" s="260">
        <v>54646.38</v>
      </c>
      <c r="D1295" s="282">
        <f t="shared" si="20"/>
        <v>6.0912597189053397E-3</v>
      </c>
      <c r="E1295" s="2"/>
    </row>
    <row r="1296" spans="2:6" x14ac:dyDescent="0.25">
      <c r="B1296" s="137">
        <v>44981</v>
      </c>
      <c r="C1296" s="260">
        <v>54949.21</v>
      </c>
      <c r="D1296" s="282">
        <f t="shared" si="20"/>
        <v>5.5416296559809286E-3</v>
      </c>
      <c r="E1296" s="2"/>
    </row>
    <row r="1297" spans="2:6" x14ac:dyDescent="0.25">
      <c r="B1297" s="137">
        <v>44984</v>
      </c>
      <c r="C1297" s="260">
        <v>55328.42</v>
      </c>
      <c r="D1297" s="282">
        <f t="shared" si="20"/>
        <v>6.901100125006332E-3</v>
      </c>
      <c r="E1297" s="2"/>
    </row>
    <row r="1298" spans="2:6" x14ac:dyDescent="0.25">
      <c r="B1298" s="137">
        <v>44985</v>
      </c>
      <c r="C1298" s="260">
        <v>55806.26</v>
      </c>
      <c r="D1298" s="282">
        <f t="shared" si="20"/>
        <v>8.6364295239229616E-3</v>
      </c>
      <c r="E1298" s="2"/>
    </row>
    <row r="1299" spans="2:6" x14ac:dyDescent="0.25">
      <c r="B1299" s="137">
        <v>44986</v>
      </c>
      <c r="C1299" s="260">
        <v>55508.61</v>
      </c>
      <c r="D1299" s="282">
        <f t="shared" si="20"/>
        <v>-5.333631029923902E-3</v>
      </c>
      <c r="E1299" s="2"/>
    </row>
    <row r="1300" spans="2:6" x14ac:dyDescent="0.25">
      <c r="B1300" s="137">
        <v>44987</v>
      </c>
      <c r="C1300" s="260">
        <v>55670.239999999998</v>
      </c>
      <c r="D1300" s="282">
        <f t="shared" si="20"/>
        <v>2.9118005296835392E-3</v>
      </c>
      <c r="E1300" s="2"/>
    </row>
    <row r="1301" spans="2:6" x14ac:dyDescent="0.25">
      <c r="B1301" s="137">
        <v>44988</v>
      </c>
      <c r="C1301" s="260">
        <v>55529.21</v>
      </c>
      <c r="D1301" s="282">
        <f t="shared" si="20"/>
        <v>-2.5333104365995451E-3</v>
      </c>
      <c r="E1301" s="2"/>
    </row>
    <row r="1302" spans="2:6" x14ac:dyDescent="0.25">
      <c r="B1302" s="137">
        <v>44991</v>
      </c>
      <c r="C1302" s="260">
        <v>55605.57</v>
      </c>
      <c r="D1302" s="282">
        <f t="shared" si="20"/>
        <v>1.3751321151516116E-3</v>
      </c>
      <c r="E1302" s="2"/>
    </row>
    <row r="1303" spans="2:6" x14ac:dyDescent="0.25">
      <c r="B1303" s="137">
        <v>44992</v>
      </c>
      <c r="C1303" s="260">
        <v>55603.94</v>
      </c>
      <c r="D1303" s="282">
        <f t="shared" si="20"/>
        <v>-2.9313610129255707E-5</v>
      </c>
      <c r="E1303" s="2"/>
    </row>
    <row r="1304" spans="2:6" x14ac:dyDescent="0.25">
      <c r="B1304" s="137">
        <v>44993</v>
      </c>
      <c r="C1304" s="260">
        <v>55801.14</v>
      </c>
      <c r="D1304" s="282">
        <f t="shared" si="20"/>
        <v>3.5465112724026859E-3</v>
      </c>
      <c r="E1304" s="2"/>
    </row>
    <row r="1305" spans="2:6" x14ac:dyDescent="0.25">
      <c r="B1305" s="137">
        <v>44994</v>
      </c>
      <c r="C1305" s="260">
        <v>55822.14</v>
      </c>
      <c r="D1305" s="282">
        <f t="shared" si="20"/>
        <v>3.7633639742851166E-4</v>
      </c>
      <c r="E1305" s="2"/>
    </row>
    <row r="1306" spans="2:6" x14ac:dyDescent="0.25">
      <c r="B1306" s="137">
        <v>44995</v>
      </c>
      <c r="C1306" s="260">
        <v>55794.51</v>
      </c>
      <c r="D1306" s="282">
        <f t="shared" ref="D1306:D1369" si="21">IFERROR(C1306/C1305-1,"")</f>
        <v>-4.9496490102307611E-4</v>
      </c>
      <c r="E1306" s="2"/>
      <c r="F1306" s="2"/>
    </row>
    <row r="1307" spans="2:6" x14ac:dyDescent="0.25">
      <c r="B1307" s="137">
        <v>44998</v>
      </c>
      <c r="C1307" s="260">
        <v>55788.37</v>
      </c>
      <c r="D1307" s="282">
        <f t="shared" si="21"/>
        <v>-1.1004666946623498E-4</v>
      </c>
      <c r="E1307" s="2"/>
    </row>
    <row r="1308" spans="2:6" x14ac:dyDescent="0.25">
      <c r="B1308" s="137">
        <v>44999</v>
      </c>
      <c r="C1308" s="260">
        <v>55722.9</v>
      </c>
      <c r="D1308" s="282">
        <f t="shared" si="21"/>
        <v>-1.1735420841297861E-3</v>
      </c>
      <c r="E1308" s="2"/>
    </row>
    <row r="1309" spans="2:6" x14ac:dyDescent="0.25">
      <c r="B1309" s="137">
        <v>45000</v>
      </c>
      <c r="C1309" s="260">
        <v>55490.2</v>
      </c>
      <c r="D1309" s="282">
        <f t="shared" si="21"/>
        <v>-4.1760209895752576E-3</v>
      </c>
      <c r="E1309" s="2"/>
    </row>
    <row r="1310" spans="2:6" x14ac:dyDescent="0.25">
      <c r="B1310" s="137">
        <v>45001</v>
      </c>
      <c r="C1310" s="260">
        <v>54915.61</v>
      </c>
      <c r="D1310" s="282">
        <f t="shared" si="21"/>
        <v>-1.0354801388353208E-2</v>
      </c>
      <c r="E1310" s="2"/>
    </row>
    <row r="1311" spans="2:6" x14ac:dyDescent="0.25">
      <c r="B1311" s="137">
        <v>45002</v>
      </c>
      <c r="C1311" s="260">
        <v>54915.39</v>
      </c>
      <c r="D1311" s="282">
        <f t="shared" si="21"/>
        <v>-4.006146886115225E-6</v>
      </c>
      <c r="E1311" s="2"/>
    </row>
    <row r="1312" spans="2:6" x14ac:dyDescent="0.25">
      <c r="B1312" s="137">
        <v>45005</v>
      </c>
      <c r="C1312" s="260">
        <v>54888.480000000003</v>
      </c>
      <c r="D1312" s="282">
        <f t="shared" si="21"/>
        <v>-4.900265663231318E-4</v>
      </c>
      <c r="E1312" s="2"/>
    </row>
    <row r="1313" spans="2:6" x14ac:dyDescent="0.25">
      <c r="B1313" s="137">
        <v>45006</v>
      </c>
      <c r="C1313" s="260">
        <v>54904.68</v>
      </c>
      <c r="D1313" s="282">
        <f t="shared" si="21"/>
        <v>2.9514389904772287E-4</v>
      </c>
      <c r="E1313" s="2"/>
    </row>
    <row r="1314" spans="2:6" x14ac:dyDescent="0.25">
      <c r="B1314" s="137">
        <v>45007</v>
      </c>
      <c r="C1314" s="260">
        <v>54936.11</v>
      </c>
      <c r="D1314" s="282">
        <f t="shared" si="21"/>
        <v>5.7244664753541841E-4</v>
      </c>
      <c r="E1314" s="2"/>
    </row>
    <row r="1315" spans="2:6" x14ac:dyDescent="0.25">
      <c r="B1315" s="137">
        <v>45008</v>
      </c>
      <c r="C1315" s="260">
        <v>54924.08</v>
      </c>
      <c r="D1315" s="282">
        <f t="shared" si="21"/>
        <v>-2.1898164977462997E-4</v>
      </c>
      <c r="E1315" s="2"/>
    </row>
    <row r="1316" spans="2:6" x14ac:dyDescent="0.25">
      <c r="B1316" s="137">
        <v>45009</v>
      </c>
      <c r="C1316" s="260">
        <v>54829.53</v>
      </c>
      <c r="D1316" s="282">
        <f t="shared" si="21"/>
        <v>-1.7214671597595155E-3</v>
      </c>
      <c r="E1316" s="2"/>
    </row>
    <row r="1317" spans="2:6" x14ac:dyDescent="0.25">
      <c r="B1317" s="137">
        <v>45012</v>
      </c>
      <c r="C1317" s="260">
        <v>53750.77</v>
      </c>
      <c r="D1317" s="282">
        <f t="shared" si="21"/>
        <v>-1.9674799328026404E-2</v>
      </c>
      <c r="E1317" s="2"/>
    </row>
    <row r="1318" spans="2:6" x14ac:dyDescent="0.25">
      <c r="B1318" s="137">
        <v>45013</v>
      </c>
      <c r="C1318" s="260">
        <v>53498.27</v>
      </c>
      <c r="D1318" s="282">
        <f t="shared" si="21"/>
        <v>-4.6976071226514371E-3</v>
      </c>
      <c r="E1318" s="2"/>
    </row>
    <row r="1319" spans="2:6" x14ac:dyDescent="0.25">
      <c r="B1319" s="137">
        <v>45014</v>
      </c>
      <c r="C1319" s="260">
        <v>53603.8</v>
      </c>
      <c r="D1319" s="282">
        <f t="shared" si="21"/>
        <v>1.9725871509490567E-3</v>
      </c>
      <c r="E1319" s="2"/>
    </row>
    <row r="1320" spans="2:6" x14ac:dyDescent="0.25">
      <c r="B1320" s="137">
        <v>45015</v>
      </c>
      <c r="C1320" s="260">
        <v>54413.21</v>
      </c>
      <c r="D1320" s="282">
        <f t="shared" si="21"/>
        <v>1.5099862323193491E-2</v>
      </c>
      <c r="E1320" s="2"/>
    </row>
    <row r="1321" spans="2:6" x14ac:dyDescent="0.25">
      <c r="B1321" s="137">
        <v>45016</v>
      </c>
      <c r="C1321" s="260">
        <v>54232.34</v>
      </c>
      <c r="D1321" s="282">
        <f t="shared" si="21"/>
        <v>-3.3240090044311943E-3</v>
      </c>
      <c r="E1321" s="2"/>
    </row>
    <row r="1322" spans="2:6" x14ac:dyDescent="0.25">
      <c r="B1322" s="137">
        <v>45019</v>
      </c>
      <c r="C1322" s="260">
        <v>54184.34</v>
      </c>
      <c r="D1322" s="282">
        <f t="shared" si="21"/>
        <v>-8.8508074702287054E-4</v>
      </c>
      <c r="E1322" s="2"/>
    </row>
    <row r="1323" spans="2:6" x14ac:dyDescent="0.25">
      <c r="B1323" s="137">
        <v>45020</v>
      </c>
      <c r="C1323" s="260">
        <v>54035.39</v>
      </c>
      <c r="D1323" s="282">
        <f t="shared" si="21"/>
        <v>-2.7489492351480127E-3</v>
      </c>
      <c r="E1323" s="2"/>
    </row>
    <row r="1324" spans="2:6" x14ac:dyDescent="0.25">
      <c r="B1324" s="137">
        <v>45021</v>
      </c>
      <c r="C1324" s="260">
        <v>53018.97</v>
      </c>
      <c r="D1324" s="282">
        <f t="shared" si="21"/>
        <v>-1.8810264902316742E-2</v>
      </c>
      <c r="E1324" s="2"/>
    </row>
    <row r="1325" spans="2:6" x14ac:dyDescent="0.25">
      <c r="B1325" s="137">
        <v>45022</v>
      </c>
      <c r="C1325" s="260">
        <v>52994.13</v>
      </c>
      <c r="D1325" s="282">
        <f t="shared" si="21"/>
        <v>-4.6851155350624563E-4</v>
      </c>
      <c r="E1325" s="2"/>
    </row>
    <row r="1326" spans="2:6" x14ac:dyDescent="0.25">
      <c r="B1326" s="137">
        <v>45027</v>
      </c>
      <c r="C1326" s="260">
        <v>51952.99</v>
      </c>
      <c r="D1326" s="282">
        <f t="shared" si="21"/>
        <v>-1.9646326866768038E-2</v>
      </c>
      <c r="E1326" s="2"/>
      <c r="F1326" s="2">
        <f>C1327/C1257-1</f>
        <v>1.3704106802864269E-2</v>
      </c>
    </row>
    <row r="1327" spans="2:6" x14ac:dyDescent="0.25">
      <c r="B1327" s="137">
        <v>45028</v>
      </c>
      <c r="C1327" s="260">
        <v>51953.41</v>
      </c>
      <c r="D1327" s="282">
        <f t="shared" si="21"/>
        <v>8.0842315333118364E-6</v>
      </c>
      <c r="E1327" s="2"/>
    </row>
    <row r="1328" spans="2:6" x14ac:dyDescent="0.25">
      <c r="B1328" s="137">
        <v>45029</v>
      </c>
      <c r="C1328" s="260">
        <v>51944.58</v>
      </c>
      <c r="D1328" s="282">
        <f t="shared" si="21"/>
        <v>-1.6995996990387674E-4</v>
      </c>
      <c r="E1328" s="2"/>
    </row>
    <row r="1329" spans="2:6" x14ac:dyDescent="0.25">
      <c r="B1329" s="137">
        <v>45030</v>
      </c>
      <c r="C1329" s="260">
        <v>51893.94</v>
      </c>
      <c r="D1329" s="282">
        <f t="shared" si="21"/>
        <v>-9.7488515644938989E-4</v>
      </c>
      <c r="E1329" s="2"/>
    </row>
    <row r="1330" spans="2:6" x14ac:dyDescent="0.25">
      <c r="B1330" s="137">
        <v>45033</v>
      </c>
      <c r="C1330" s="260">
        <v>51120.94</v>
      </c>
      <c r="D1330" s="282">
        <f t="shared" si="21"/>
        <v>-1.4895766249392484E-2</v>
      </c>
      <c r="E1330" s="2"/>
    </row>
    <row r="1331" spans="2:6" x14ac:dyDescent="0.25">
      <c r="B1331" s="137">
        <v>45034</v>
      </c>
      <c r="C1331" s="260">
        <v>51138.92</v>
      </c>
      <c r="D1331" s="282">
        <f t="shared" si="21"/>
        <v>3.5171497237729277E-4</v>
      </c>
      <c r="E1331" s="2"/>
    </row>
    <row r="1332" spans="2:6" x14ac:dyDescent="0.25">
      <c r="B1332" s="137">
        <v>45035</v>
      </c>
      <c r="C1332" s="260">
        <v>51178.41</v>
      </c>
      <c r="D1332" s="282">
        <f t="shared" si="21"/>
        <v>7.7221028523877244E-4</v>
      </c>
      <c r="E1332" s="2"/>
    </row>
    <row r="1333" spans="2:6" x14ac:dyDescent="0.25">
      <c r="B1333" s="137">
        <v>45036</v>
      </c>
      <c r="C1333" s="260">
        <v>51355.74</v>
      </c>
      <c r="D1333" s="282">
        <f t="shared" si="21"/>
        <v>3.4649376563280487E-3</v>
      </c>
      <c r="E1333" s="2"/>
    </row>
    <row r="1334" spans="2:6" x14ac:dyDescent="0.25">
      <c r="B1334" s="137">
        <v>45041</v>
      </c>
      <c r="C1334" s="260">
        <v>51606.49</v>
      </c>
      <c r="D1334" s="282">
        <f t="shared" si="21"/>
        <v>4.8826090326028471E-3</v>
      </c>
      <c r="E1334" s="2"/>
    </row>
    <row r="1335" spans="2:6" x14ac:dyDescent="0.25">
      <c r="B1335" s="137">
        <v>45042</v>
      </c>
      <c r="C1335" s="260">
        <v>52097.62</v>
      </c>
      <c r="D1335" s="282">
        <f t="shared" si="21"/>
        <v>9.5168262751450516E-3</v>
      </c>
      <c r="E1335" s="2"/>
    </row>
    <row r="1336" spans="2:6" x14ac:dyDescent="0.25">
      <c r="B1336" s="137">
        <v>45043</v>
      </c>
      <c r="C1336" s="260">
        <v>52235.88</v>
      </c>
      <c r="D1336" s="282">
        <f t="shared" si="21"/>
        <v>2.6538640344797582E-3</v>
      </c>
      <c r="E1336" s="2"/>
    </row>
    <row r="1337" spans="2:6" x14ac:dyDescent="0.25">
      <c r="B1337" s="137">
        <v>45044</v>
      </c>
      <c r="C1337" s="260">
        <v>52403.51</v>
      </c>
      <c r="D1337" s="282">
        <f t="shared" si="21"/>
        <v>3.2090968889584293E-3</v>
      </c>
      <c r="E1337" s="2"/>
    </row>
    <row r="1338" spans="2:6" x14ac:dyDescent="0.25">
      <c r="B1338" s="137">
        <v>45048</v>
      </c>
      <c r="C1338" s="260">
        <v>52299.24</v>
      </c>
      <c r="D1338" s="282">
        <f t="shared" si="21"/>
        <v>-1.9897522131628875E-3</v>
      </c>
      <c r="E1338" s="2"/>
    </row>
    <row r="1339" spans="2:6" x14ac:dyDescent="0.25">
      <c r="B1339" s="137">
        <v>45049</v>
      </c>
      <c r="C1339" s="260">
        <v>52207.77</v>
      </c>
      <c r="D1339" s="282">
        <f t="shared" si="21"/>
        <v>-1.7489737900588942E-3</v>
      </c>
      <c r="E1339" s="2"/>
    </row>
    <row r="1340" spans="2:6" x14ac:dyDescent="0.25">
      <c r="B1340" s="137">
        <v>45050</v>
      </c>
      <c r="C1340" s="260">
        <v>52290.75</v>
      </c>
      <c r="D1340" s="282">
        <f t="shared" si="21"/>
        <v>1.5894185865437116E-3</v>
      </c>
      <c r="E1340" s="2"/>
    </row>
    <row r="1341" spans="2:6" x14ac:dyDescent="0.25">
      <c r="B1341" s="137">
        <v>45051</v>
      </c>
      <c r="C1341" s="260">
        <v>52466.52</v>
      </c>
      <c r="D1341" s="282">
        <f t="shared" si="21"/>
        <v>3.3613975703159493E-3</v>
      </c>
      <c r="E1341" s="2"/>
      <c r="F1341" s="2"/>
    </row>
    <row r="1342" spans="2:6" x14ac:dyDescent="0.25">
      <c r="B1342" s="137">
        <v>45054</v>
      </c>
      <c r="C1342" s="260">
        <v>52579.519999999997</v>
      </c>
      <c r="D1342" s="282">
        <f t="shared" si="21"/>
        <v>2.153754432350441E-3</v>
      </c>
      <c r="E1342" s="2"/>
    </row>
    <row r="1343" spans="2:6" x14ac:dyDescent="0.25">
      <c r="B1343" s="137">
        <v>45055</v>
      </c>
      <c r="C1343" s="260">
        <v>52605.78</v>
      </c>
      <c r="D1343" s="282">
        <f t="shared" si="21"/>
        <v>4.994340001582831E-4</v>
      </c>
      <c r="E1343" s="2"/>
    </row>
    <row r="1344" spans="2:6" x14ac:dyDescent="0.25">
      <c r="B1344" s="137">
        <v>45056</v>
      </c>
      <c r="C1344" s="260">
        <v>52209.06</v>
      </c>
      <c r="D1344" s="282">
        <f t="shared" si="21"/>
        <v>-7.5413766319974984E-3</v>
      </c>
      <c r="E1344" s="2"/>
    </row>
    <row r="1345" spans="2:5" x14ac:dyDescent="0.25">
      <c r="B1345" s="137">
        <v>45057</v>
      </c>
      <c r="C1345" s="260">
        <v>52161.24</v>
      </c>
      <c r="D1345" s="282">
        <f t="shared" si="21"/>
        <v>-9.1593298174685867E-4</v>
      </c>
      <c r="E1345" s="2"/>
    </row>
    <row r="1346" spans="2:5" x14ac:dyDescent="0.25">
      <c r="B1346" s="137">
        <v>45058</v>
      </c>
      <c r="C1346" s="260">
        <v>52214.62</v>
      </c>
      <c r="D1346" s="282">
        <f t="shared" si="21"/>
        <v>1.0233652420841288E-3</v>
      </c>
      <c r="E1346" s="2"/>
    </row>
    <row r="1347" spans="2:5" x14ac:dyDescent="0.25">
      <c r="B1347" s="137">
        <v>45061</v>
      </c>
      <c r="C1347" s="260">
        <v>52231.29</v>
      </c>
      <c r="D1347" s="282">
        <f t="shared" si="21"/>
        <v>3.1925924195164157E-4</v>
      </c>
      <c r="E1347" s="2"/>
    </row>
    <row r="1348" spans="2:5" x14ac:dyDescent="0.25">
      <c r="B1348" s="137">
        <v>45062</v>
      </c>
      <c r="C1348" s="260">
        <v>52419.33</v>
      </c>
      <c r="D1348" s="282">
        <f t="shared" si="21"/>
        <v>3.6001408351200581E-3</v>
      </c>
      <c r="E1348" s="2"/>
    </row>
    <row r="1349" spans="2:5" x14ac:dyDescent="0.25">
      <c r="B1349" s="137">
        <v>45063</v>
      </c>
      <c r="C1349" s="260">
        <v>52580.86</v>
      </c>
      <c r="D1349" s="282">
        <f t="shared" si="21"/>
        <v>3.0814968447707702E-3</v>
      </c>
      <c r="E1349" s="2"/>
    </row>
    <row r="1350" spans="2:5" x14ac:dyDescent="0.25">
      <c r="B1350" s="137">
        <v>45064</v>
      </c>
      <c r="C1350" s="260">
        <v>52109.43</v>
      </c>
      <c r="D1350" s="282">
        <f t="shared" si="21"/>
        <v>-8.9658099924573298E-3</v>
      </c>
      <c r="E1350" s="2"/>
    </row>
    <row r="1351" spans="2:5" x14ac:dyDescent="0.25">
      <c r="B1351" s="137">
        <v>45065</v>
      </c>
      <c r="C1351" s="260">
        <v>52187.93</v>
      </c>
      <c r="D1351" s="282">
        <f t="shared" si="21"/>
        <v>1.5064451866004802E-3</v>
      </c>
      <c r="E1351" s="2"/>
    </row>
    <row r="1352" spans="2:5" x14ac:dyDescent="0.25">
      <c r="B1352" s="137">
        <v>45068</v>
      </c>
      <c r="C1352" s="260">
        <v>52369.13</v>
      </c>
      <c r="D1352" s="282">
        <f t="shared" si="21"/>
        <v>3.4720672002126474E-3</v>
      </c>
      <c r="E1352" s="2"/>
    </row>
    <row r="1353" spans="2:5" x14ac:dyDescent="0.25">
      <c r="B1353" s="137">
        <v>45069</v>
      </c>
      <c r="C1353" s="260">
        <v>52621.19</v>
      </c>
      <c r="D1353" s="282">
        <f t="shared" si="21"/>
        <v>4.8131408713492085E-3</v>
      </c>
    </row>
    <row r="1354" spans="2:5" x14ac:dyDescent="0.25">
      <c r="B1354" s="137">
        <v>45070</v>
      </c>
      <c r="C1354" s="260">
        <v>52927.6</v>
      </c>
      <c r="D1354" s="282">
        <f t="shared" si="21"/>
        <v>5.822939390006221E-3</v>
      </c>
    </row>
    <row r="1355" spans="2:5" x14ac:dyDescent="0.25">
      <c r="B1355" s="137">
        <v>45071</v>
      </c>
      <c r="C1355" s="260">
        <v>52821.599999999999</v>
      </c>
      <c r="D1355" s="282">
        <f t="shared" si="21"/>
        <v>-2.0027358126950556E-3</v>
      </c>
    </row>
    <row r="1356" spans="2:5" x14ac:dyDescent="0.25">
      <c r="B1356" s="137">
        <v>45072</v>
      </c>
      <c r="C1356" s="260">
        <v>52973.88</v>
      </c>
      <c r="D1356" s="282">
        <f t="shared" si="21"/>
        <v>2.8829115361896918E-3</v>
      </c>
    </row>
    <row r="1357" spans="2:5" x14ac:dyDescent="0.25">
      <c r="B1357" s="137">
        <v>45076</v>
      </c>
      <c r="C1357" s="260">
        <v>55745.74</v>
      </c>
      <c r="D1357" s="282">
        <f t="shared" si="21"/>
        <v>5.2325032638726787E-2</v>
      </c>
    </row>
    <row r="1358" spans="2:5" x14ac:dyDescent="0.25">
      <c r="B1358" s="137">
        <v>45077</v>
      </c>
      <c r="C1358" s="260">
        <v>55769.279999999999</v>
      </c>
      <c r="D1358" s="282">
        <f t="shared" si="21"/>
        <v>4.2227441953412992E-4</v>
      </c>
    </row>
    <row r="1359" spans="2:5" x14ac:dyDescent="0.25">
      <c r="B1359" s="137">
        <v>45078</v>
      </c>
      <c r="C1359" s="260">
        <v>55808.25</v>
      </c>
      <c r="D1359" s="282">
        <f t="shared" si="21"/>
        <v>6.9877179694621816E-4</v>
      </c>
    </row>
    <row r="1360" spans="2:5" x14ac:dyDescent="0.25">
      <c r="B1360" s="137">
        <v>45079</v>
      </c>
      <c r="C1360" s="260">
        <v>55820.5</v>
      </c>
      <c r="D1360" s="282">
        <f t="shared" si="21"/>
        <v>2.1950159698613803E-4</v>
      </c>
    </row>
    <row r="1361" spans="2:6" x14ac:dyDescent="0.25">
      <c r="B1361" s="137">
        <v>45082</v>
      </c>
      <c r="C1361" s="260">
        <v>55806.71</v>
      </c>
      <c r="D1361" s="282">
        <f t="shared" si="21"/>
        <v>-2.4704185738211315E-4</v>
      </c>
    </row>
    <row r="1362" spans="2:6" x14ac:dyDescent="0.25">
      <c r="B1362" s="137">
        <v>45083</v>
      </c>
      <c r="C1362" s="260">
        <v>56038.85</v>
      </c>
      <c r="D1362" s="282">
        <f t="shared" si="21"/>
        <v>4.159714844325979E-3</v>
      </c>
    </row>
    <row r="1363" spans="2:6" x14ac:dyDescent="0.25">
      <c r="B1363" s="137">
        <v>45084</v>
      </c>
      <c r="C1363" s="260">
        <v>56024.52</v>
      </c>
      <c r="D1363" s="282">
        <f t="shared" si="21"/>
        <v>-2.557154545462792E-4</v>
      </c>
    </row>
    <row r="1364" spans="2:6" x14ac:dyDescent="0.25">
      <c r="B1364" s="137">
        <v>45085</v>
      </c>
      <c r="C1364" s="260">
        <v>55956.59</v>
      </c>
      <c r="D1364" s="282">
        <f t="shared" si="21"/>
        <v>-1.2125048103936997E-3</v>
      </c>
    </row>
    <row r="1365" spans="2:6" x14ac:dyDescent="0.25">
      <c r="B1365" s="137">
        <v>45086</v>
      </c>
      <c r="C1365" s="260">
        <v>55930.97</v>
      </c>
      <c r="D1365" s="282">
        <f t="shared" si="21"/>
        <v>-4.5785491932215372E-4</v>
      </c>
    </row>
    <row r="1366" spans="2:6" x14ac:dyDescent="0.25">
      <c r="B1366" s="137">
        <v>45090</v>
      </c>
      <c r="C1366" s="260">
        <v>58163.99</v>
      </c>
      <c r="D1366" s="282">
        <f t="shared" si="21"/>
        <v>3.992457130637983E-2</v>
      </c>
    </row>
    <row r="1367" spans="2:6" x14ac:dyDescent="0.25">
      <c r="B1367" s="137">
        <v>45091</v>
      </c>
      <c r="C1367" s="260">
        <v>59985.1</v>
      </c>
      <c r="D1367" s="282">
        <f t="shared" si="21"/>
        <v>3.1309922170057458E-2</v>
      </c>
    </row>
    <row r="1368" spans="2:6" x14ac:dyDescent="0.25">
      <c r="B1368" s="137">
        <v>45092</v>
      </c>
      <c r="C1368" s="260">
        <v>59195.21</v>
      </c>
      <c r="D1368" s="282">
        <f t="shared" si="21"/>
        <v>-1.3168103412347421E-2</v>
      </c>
    </row>
    <row r="1369" spans="2:6" x14ac:dyDescent="0.25">
      <c r="B1369" s="137">
        <v>45093</v>
      </c>
      <c r="C1369" s="260">
        <v>59000.959999999999</v>
      </c>
      <c r="D1369" s="282">
        <f t="shared" si="21"/>
        <v>-3.2815155145154984E-3</v>
      </c>
    </row>
    <row r="1370" spans="2:6" x14ac:dyDescent="0.25">
      <c r="B1370" s="137">
        <v>45096</v>
      </c>
      <c r="C1370" s="260">
        <v>59014.85</v>
      </c>
      <c r="D1370" s="282">
        <f t="shared" ref="D1370:D1433" si="22">IFERROR(C1370/C1369-1,"")</f>
        <v>2.354198982525979E-4</v>
      </c>
      <c r="F1370" s="2"/>
    </row>
    <row r="1371" spans="2:6" x14ac:dyDescent="0.25">
      <c r="B1371" s="137">
        <v>45097</v>
      </c>
      <c r="C1371" s="260">
        <v>59110.02</v>
      </c>
      <c r="D1371" s="282">
        <f t="shared" si="22"/>
        <v>1.6126449529227926E-3</v>
      </c>
    </row>
    <row r="1372" spans="2:6" x14ac:dyDescent="0.25">
      <c r="B1372" s="137">
        <v>45098</v>
      </c>
      <c r="C1372" s="260">
        <v>59323.95</v>
      </c>
      <c r="D1372" s="282">
        <f t="shared" si="22"/>
        <v>3.6191833465797352E-3</v>
      </c>
    </row>
    <row r="1373" spans="2:6" x14ac:dyDescent="0.25">
      <c r="B1373" s="137">
        <v>45099</v>
      </c>
      <c r="C1373" s="260">
        <v>59211.26</v>
      </c>
      <c r="D1373" s="282">
        <f t="shared" si="22"/>
        <v>-1.8995700724580011E-3</v>
      </c>
    </row>
    <row r="1374" spans="2:6" x14ac:dyDescent="0.25">
      <c r="B1374" s="137">
        <v>45100</v>
      </c>
      <c r="C1374" s="260">
        <v>59206.63</v>
      </c>
      <c r="D1374" s="282">
        <f t="shared" si="22"/>
        <v>-7.8194586637825303E-5</v>
      </c>
      <c r="F1374" s="2">
        <f>C1383/C1257-1</f>
        <v>0.26053373335107621</v>
      </c>
    </row>
    <row r="1375" spans="2:6" x14ac:dyDescent="0.25">
      <c r="B1375" s="137">
        <v>45103</v>
      </c>
      <c r="C1375" s="260">
        <v>59338.76</v>
      </c>
      <c r="D1375" s="282">
        <f t="shared" si="22"/>
        <v>2.2316757430713707E-3</v>
      </c>
    </row>
    <row r="1376" spans="2:6" x14ac:dyDescent="0.25">
      <c r="B1376" s="137">
        <v>45104</v>
      </c>
      <c r="C1376" s="260">
        <v>60108.86</v>
      </c>
      <c r="D1376" s="282">
        <f t="shared" si="22"/>
        <v>1.2978026504092854E-2</v>
      </c>
    </row>
    <row r="1377" spans="2:4" x14ac:dyDescent="0.25">
      <c r="B1377" s="137">
        <v>45107</v>
      </c>
      <c r="C1377" s="260">
        <v>60968.27</v>
      </c>
      <c r="D1377" s="282">
        <f t="shared" si="22"/>
        <v>1.4297559461283971E-2</v>
      </c>
    </row>
    <row r="1378" spans="2:4" x14ac:dyDescent="0.25">
      <c r="B1378" s="137">
        <v>45110</v>
      </c>
      <c r="C1378" s="260">
        <v>61949.24</v>
      </c>
      <c r="D1378" s="282">
        <f t="shared" si="22"/>
        <v>1.6089844766794315E-2</v>
      </c>
    </row>
    <row r="1379" spans="2:4" x14ac:dyDescent="0.25">
      <c r="B1379" s="137">
        <v>45111</v>
      </c>
      <c r="C1379" s="260">
        <v>60715.040000000001</v>
      </c>
      <c r="D1379" s="282">
        <f t="shared" si="22"/>
        <v>-1.9922762571421337E-2</v>
      </c>
    </row>
    <row r="1380" spans="2:4" x14ac:dyDescent="0.25">
      <c r="B1380" s="137">
        <v>45112</v>
      </c>
      <c r="C1380" s="260">
        <v>61523.57</v>
      </c>
      <c r="D1380" s="282">
        <f t="shared" si="22"/>
        <v>1.3316799264234902E-2</v>
      </c>
    </row>
    <row r="1381" spans="2:4" x14ac:dyDescent="0.25">
      <c r="B1381" s="137">
        <v>45113</v>
      </c>
      <c r="C1381" s="260">
        <v>62019.88</v>
      </c>
      <c r="D1381" s="282">
        <f t="shared" si="22"/>
        <v>8.0669896106484451E-3</v>
      </c>
    </row>
    <row r="1382" spans="2:4" x14ac:dyDescent="0.25">
      <c r="B1382" s="137">
        <v>45114</v>
      </c>
      <c r="C1382" s="260">
        <v>63040.87</v>
      </c>
      <c r="D1382" s="282">
        <f t="shared" si="22"/>
        <v>1.6462302087653313E-2</v>
      </c>
    </row>
    <row r="1383" spans="2:4" x14ac:dyDescent="0.25">
      <c r="B1383" s="137">
        <v>45117</v>
      </c>
      <c r="C1383" s="260">
        <v>64603.69</v>
      </c>
      <c r="D1383" s="282">
        <f t="shared" si="22"/>
        <v>2.4790584267000204E-2</v>
      </c>
    </row>
    <row r="1384" spans="2:4" x14ac:dyDescent="0.25">
      <c r="B1384" s="137">
        <v>45118</v>
      </c>
      <c r="C1384" s="260">
        <v>65669.289999999994</v>
      </c>
      <c r="D1384" s="282">
        <f t="shared" si="22"/>
        <v>1.6494413863975765E-2</v>
      </c>
    </row>
    <row r="1385" spans="2:4" x14ac:dyDescent="0.25">
      <c r="B1385" s="137">
        <v>45119</v>
      </c>
      <c r="C1385" s="260">
        <v>64046.93</v>
      </c>
      <c r="D1385" s="282">
        <f t="shared" si="22"/>
        <v>-2.4705002901660666E-2</v>
      </c>
    </row>
    <row r="1386" spans="2:4" x14ac:dyDescent="0.25">
      <c r="B1386" s="137">
        <v>45120</v>
      </c>
      <c r="C1386" s="260">
        <v>62748.94</v>
      </c>
      <c r="D1386" s="282">
        <f t="shared" si="22"/>
        <v>-2.0266232901405279E-2</v>
      </c>
    </row>
    <row r="1387" spans="2:4" x14ac:dyDescent="0.25">
      <c r="B1387" s="137">
        <v>45121</v>
      </c>
      <c r="C1387" s="260">
        <v>62569.73</v>
      </c>
      <c r="D1387" s="282">
        <f t="shared" si="22"/>
        <v>-2.8559844994990868E-3</v>
      </c>
    </row>
    <row r="1388" spans="2:4" x14ac:dyDescent="0.25">
      <c r="B1388" s="137">
        <v>45124</v>
      </c>
      <c r="C1388" s="260">
        <v>62943.35</v>
      </c>
      <c r="D1388" s="282">
        <f t="shared" si="22"/>
        <v>5.9712579868891336E-3</v>
      </c>
    </row>
    <row r="1389" spans="2:4" x14ac:dyDescent="0.25">
      <c r="B1389" s="137">
        <v>45125</v>
      </c>
      <c r="D1389" s="282">
        <f t="shared" si="22"/>
        <v>-1</v>
      </c>
    </row>
    <row r="1390" spans="2:4" x14ac:dyDescent="0.25">
      <c r="B1390" s="137">
        <v>45126</v>
      </c>
      <c r="D1390" s="282" t="str">
        <f t="shared" si="22"/>
        <v/>
      </c>
    </row>
    <row r="1391" spans="2:4" x14ac:dyDescent="0.25">
      <c r="D1391" s="282" t="str">
        <f t="shared" si="22"/>
        <v/>
      </c>
    </row>
    <row r="1392" spans="2:4" x14ac:dyDescent="0.25">
      <c r="D1392" s="282" t="str">
        <f t="shared" si="22"/>
        <v/>
      </c>
    </row>
    <row r="1393" spans="4:4" x14ac:dyDescent="0.25">
      <c r="D1393" s="282" t="str">
        <f t="shared" si="22"/>
        <v/>
      </c>
    </row>
    <row r="1394" spans="4:4" x14ac:dyDescent="0.25">
      <c r="D1394" s="282" t="str">
        <f t="shared" si="22"/>
        <v/>
      </c>
    </row>
    <row r="1395" spans="4:4" x14ac:dyDescent="0.25">
      <c r="D1395" s="282" t="str">
        <f t="shared" si="22"/>
        <v/>
      </c>
    </row>
    <row r="1396" spans="4:4" x14ac:dyDescent="0.25">
      <c r="D1396" s="282" t="str">
        <f t="shared" si="22"/>
        <v/>
      </c>
    </row>
    <row r="1397" spans="4:4" x14ac:dyDescent="0.25">
      <c r="D1397" s="282" t="str">
        <f t="shared" si="22"/>
        <v/>
      </c>
    </row>
    <row r="1398" spans="4:4" x14ac:dyDescent="0.25">
      <c r="D1398" s="282" t="str">
        <f t="shared" si="22"/>
        <v/>
      </c>
    </row>
    <row r="1399" spans="4:4" x14ac:dyDescent="0.25">
      <c r="D1399" s="282" t="str">
        <f t="shared" si="22"/>
        <v/>
      </c>
    </row>
    <row r="1400" spans="4:4" x14ac:dyDescent="0.25">
      <c r="D1400" s="282" t="str">
        <f t="shared" si="22"/>
        <v/>
      </c>
    </row>
    <row r="1401" spans="4:4" x14ac:dyDescent="0.25">
      <c r="D1401" s="282" t="str">
        <f t="shared" si="22"/>
        <v/>
      </c>
    </row>
    <row r="1402" spans="4:4" x14ac:dyDescent="0.25">
      <c r="D1402" s="282" t="str">
        <f t="shared" si="22"/>
        <v/>
      </c>
    </row>
    <row r="1403" spans="4:4" x14ac:dyDescent="0.25">
      <c r="D1403" s="282" t="str">
        <f t="shared" si="22"/>
        <v/>
      </c>
    </row>
    <row r="1404" spans="4:4" x14ac:dyDescent="0.25">
      <c r="D1404" s="282" t="str">
        <f t="shared" si="22"/>
        <v/>
      </c>
    </row>
    <row r="1405" spans="4:4" x14ac:dyDescent="0.25">
      <c r="D1405" s="282" t="str">
        <f t="shared" si="22"/>
        <v/>
      </c>
    </row>
    <row r="1406" spans="4:4" x14ac:dyDescent="0.25">
      <c r="D1406" s="282" t="str">
        <f t="shared" si="22"/>
        <v/>
      </c>
    </row>
    <row r="1407" spans="4:4" x14ac:dyDescent="0.25">
      <c r="D1407" s="282" t="str">
        <f t="shared" si="22"/>
        <v/>
      </c>
    </row>
    <row r="1408" spans="4:4" x14ac:dyDescent="0.25">
      <c r="D1408" s="282" t="str">
        <f t="shared" si="22"/>
        <v/>
      </c>
    </row>
    <row r="1409" spans="4:4" x14ac:dyDescent="0.25">
      <c r="D1409" s="282" t="str">
        <f t="shared" si="22"/>
        <v/>
      </c>
    </row>
    <row r="1410" spans="4:4" x14ac:dyDescent="0.25">
      <c r="D1410" s="282" t="str">
        <f t="shared" si="22"/>
        <v/>
      </c>
    </row>
    <row r="1411" spans="4:4" x14ac:dyDescent="0.25">
      <c r="D1411" s="282" t="str">
        <f t="shared" si="22"/>
        <v/>
      </c>
    </row>
    <row r="1412" spans="4:4" x14ac:dyDescent="0.25">
      <c r="D1412" s="282" t="str">
        <f t="shared" si="22"/>
        <v/>
      </c>
    </row>
    <row r="1413" spans="4:4" x14ac:dyDescent="0.25">
      <c r="D1413" s="282" t="str">
        <f t="shared" si="22"/>
        <v/>
      </c>
    </row>
    <row r="1414" spans="4:4" x14ac:dyDescent="0.25">
      <c r="D1414" s="282" t="str">
        <f t="shared" si="22"/>
        <v/>
      </c>
    </row>
    <row r="1415" spans="4:4" x14ac:dyDescent="0.25">
      <c r="D1415" s="282" t="str">
        <f t="shared" si="22"/>
        <v/>
      </c>
    </row>
    <row r="1416" spans="4:4" x14ac:dyDescent="0.25">
      <c r="D1416" s="282" t="str">
        <f t="shared" si="22"/>
        <v/>
      </c>
    </row>
    <row r="1417" spans="4:4" x14ac:dyDescent="0.25">
      <c r="D1417" s="282" t="str">
        <f t="shared" si="22"/>
        <v/>
      </c>
    </row>
    <row r="1418" spans="4:4" x14ac:dyDescent="0.25">
      <c r="D1418" s="282" t="str">
        <f t="shared" si="22"/>
        <v/>
      </c>
    </row>
    <row r="1419" spans="4:4" x14ac:dyDescent="0.25">
      <c r="D1419" s="282" t="str">
        <f t="shared" si="22"/>
        <v/>
      </c>
    </row>
    <row r="1420" spans="4:4" x14ac:dyDescent="0.25">
      <c r="D1420" s="282" t="str">
        <f t="shared" si="22"/>
        <v/>
      </c>
    </row>
    <row r="1421" spans="4:4" x14ac:dyDescent="0.25">
      <c r="D1421" s="282" t="str">
        <f t="shared" si="22"/>
        <v/>
      </c>
    </row>
    <row r="1422" spans="4:4" x14ac:dyDescent="0.25">
      <c r="D1422" s="282" t="str">
        <f t="shared" si="22"/>
        <v/>
      </c>
    </row>
    <row r="1423" spans="4:4" x14ac:dyDescent="0.25">
      <c r="D1423" s="282" t="str">
        <f t="shared" si="22"/>
        <v/>
      </c>
    </row>
    <row r="1424" spans="4:4" x14ac:dyDescent="0.25">
      <c r="D1424" s="282" t="str">
        <f t="shared" si="22"/>
        <v/>
      </c>
    </row>
    <row r="1425" spans="4:4" x14ac:dyDescent="0.25">
      <c r="D1425" s="282" t="str">
        <f t="shared" si="22"/>
        <v/>
      </c>
    </row>
    <row r="1426" spans="4:4" x14ac:dyDescent="0.25">
      <c r="D1426" s="282" t="str">
        <f t="shared" si="22"/>
        <v/>
      </c>
    </row>
    <row r="1427" spans="4:4" x14ac:dyDescent="0.25">
      <c r="D1427" s="282" t="str">
        <f t="shared" si="22"/>
        <v/>
      </c>
    </row>
    <row r="1428" spans="4:4" x14ac:dyDescent="0.25">
      <c r="D1428" s="282" t="str">
        <f t="shared" si="22"/>
        <v/>
      </c>
    </row>
    <row r="1429" spans="4:4" x14ac:dyDescent="0.25">
      <c r="D1429" s="282" t="str">
        <f t="shared" si="22"/>
        <v/>
      </c>
    </row>
    <row r="1430" spans="4:4" x14ac:dyDescent="0.25">
      <c r="D1430" s="282" t="str">
        <f t="shared" si="22"/>
        <v/>
      </c>
    </row>
    <row r="1431" spans="4:4" x14ac:dyDescent="0.25">
      <c r="D1431" s="282" t="str">
        <f t="shared" si="22"/>
        <v/>
      </c>
    </row>
    <row r="1432" spans="4:4" x14ac:dyDescent="0.25">
      <c r="D1432" s="282" t="str">
        <f t="shared" si="22"/>
        <v/>
      </c>
    </row>
    <row r="1433" spans="4:4" x14ac:dyDescent="0.25">
      <c r="D1433" s="282" t="str">
        <f t="shared" si="22"/>
        <v/>
      </c>
    </row>
    <row r="1434" spans="4:4" x14ac:dyDescent="0.25">
      <c r="D1434" s="282" t="str">
        <f t="shared" ref="D1434:D1497" si="23">IFERROR(C1434/C1433-1,"")</f>
        <v/>
      </c>
    </row>
    <row r="1435" spans="4:4" x14ac:dyDescent="0.25">
      <c r="D1435" s="282" t="str">
        <f t="shared" si="23"/>
        <v/>
      </c>
    </row>
    <row r="1436" spans="4:4" x14ac:dyDescent="0.25">
      <c r="D1436" s="282" t="str">
        <f t="shared" si="23"/>
        <v/>
      </c>
    </row>
    <row r="1437" spans="4:4" x14ac:dyDescent="0.25">
      <c r="D1437" s="282" t="str">
        <f t="shared" si="23"/>
        <v/>
      </c>
    </row>
    <row r="1438" spans="4:4" x14ac:dyDescent="0.25">
      <c r="D1438" s="282" t="str">
        <f t="shared" si="23"/>
        <v/>
      </c>
    </row>
    <row r="1439" spans="4:4" x14ac:dyDescent="0.25">
      <c r="D1439" s="282" t="str">
        <f t="shared" si="23"/>
        <v/>
      </c>
    </row>
    <row r="1440" spans="4:4" x14ac:dyDescent="0.25">
      <c r="D1440" s="282" t="str">
        <f t="shared" si="23"/>
        <v/>
      </c>
    </row>
    <row r="1441" spans="4:4" x14ac:dyDescent="0.25">
      <c r="D1441" s="282" t="str">
        <f t="shared" si="23"/>
        <v/>
      </c>
    </row>
    <row r="1442" spans="4:4" x14ac:dyDescent="0.25">
      <c r="D1442" s="282" t="str">
        <f t="shared" si="23"/>
        <v/>
      </c>
    </row>
    <row r="1443" spans="4:4" x14ac:dyDescent="0.25">
      <c r="D1443" s="282" t="str">
        <f t="shared" si="23"/>
        <v/>
      </c>
    </row>
    <row r="1444" spans="4:4" x14ac:dyDescent="0.25">
      <c r="D1444" s="282" t="str">
        <f t="shared" si="23"/>
        <v/>
      </c>
    </row>
    <row r="1445" spans="4:4" x14ac:dyDescent="0.25">
      <c r="D1445" s="282" t="str">
        <f t="shared" si="23"/>
        <v/>
      </c>
    </row>
    <row r="1446" spans="4:4" x14ac:dyDescent="0.25">
      <c r="D1446" s="282" t="str">
        <f t="shared" si="23"/>
        <v/>
      </c>
    </row>
    <row r="1447" spans="4:4" x14ac:dyDescent="0.25">
      <c r="D1447" s="282" t="str">
        <f t="shared" si="23"/>
        <v/>
      </c>
    </row>
    <row r="1448" spans="4:4" x14ac:dyDescent="0.25">
      <c r="D1448" s="282" t="str">
        <f t="shared" si="23"/>
        <v/>
      </c>
    </row>
    <row r="1449" spans="4:4" x14ac:dyDescent="0.25">
      <c r="D1449" s="282" t="str">
        <f t="shared" si="23"/>
        <v/>
      </c>
    </row>
    <row r="1450" spans="4:4" x14ac:dyDescent="0.25">
      <c r="D1450" s="282" t="str">
        <f t="shared" si="23"/>
        <v/>
      </c>
    </row>
    <row r="1451" spans="4:4" x14ac:dyDescent="0.25">
      <c r="D1451" s="282" t="str">
        <f t="shared" si="23"/>
        <v/>
      </c>
    </row>
    <row r="1452" spans="4:4" x14ac:dyDescent="0.25">
      <c r="D1452" s="282" t="str">
        <f t="shared" si="23"/>
        <v/>
      </c>
    </row>
    <row r="1453" spans="4:4" x14ac:dyDescent="0.25">
      <c r="D1453" s="282" t="str">
        <f t="shared" si="23"/>
        <v/>
      </c>
    </row>
    <row r="1454" spans="4:4" x14ac:dyDescent="0.25">
      <c r="D1454" s="282" t="str">
        <f t="shared" si="23"/>
        <v/>
      </c>
    </row>
    <row r="1455" spans="4:4" x14ac:dyDescent="0.25">
      <c r="D1455" s="282" t="str">
        <f t="shared" si="23"/>
        <v/>
      </c>
    </row>
    <row r="1456" spans="4:4" x14ac:dyDescent="0.25">
      <c r="D1456" s="282" t="str">
        <f t="shared" si="23"/>
        <v/>
      </c>
    </row>
    <row r="1457" spans="4:4" x14ac:dyDescent="0.25">
      <c r="D1457" s="282" t="str">
        <f t="shared" si="23"/>
        <v/>
      </c>
    </row>
    <row r="1458" spans="4:4" x14ac:dyDescent="0.25">
      <c r="D1458" s="282" t="str">
        <f t="shared" si="23"/>
        <v/>
      </c>
    </row>
    <row r="1459" spans="4:4" x14ac:dyDescent="0.25">
      <c r="D1459" s="282" t="str">
        <f t="shared" si="23"/>
        <v/>
      </c>
    </row>
    <row r="1460" spans="4:4" x14ac:dyDescent="0.25">
      <c r="D1460" s="282" t="str">
        <f t="shared" si="23"/>
        <v/>
      </c>
    </row>
    <row r="1461" spans="4:4" x14ac:dyDescent="0.25">
      <c r="D1461" s="282" t="str">
        <f t="shared" si="23"/>
        <v/>
      </c>
    </row>
    <row r="1462" spans="4:4" x14ac:dyDescent="0.25">
      <c r="D1462" s="282" t="str">
        <f t="shared" si="23"/>
        <v/>
      </c>
    </row>
    <row r="1463" spans="4:4" x14ac:dyDescent="0.25">
      <c r="D1463" s="282" t="str">
        <f t="shared" si="23"/>
        <v/>
      </c>
    </row>
    <row r="1464" spans="4:4" x14ac:dyDescent="0.25">
      <c r="D1464" s="282" t="str">
        <f t="shared" si="23"/>
        <v/>
      </c>
    </row>
    <row r="1465" spans="4:4" x14ac:dyDescent="0.25">
      <c r="D1465" s="282" t="str">
        <f t="shared" si="23"/>
        <v/>
      </c>
    </row>
    <row r="1466" spans="4:4" x14ac:dyDescent="0.25">
      <c r="D1466" s="282" t="str">
        <f t="shared" si="23"/>
        <v/>
      </c>
    </row>
    <row r="1467" spans="4:4" x14ac:dyDescent="0.25">
      <c r="D1467" s="282" t="str">
        <f t="shared" si="23"/>
        <v/>
      </c>
    </row>
    <row r="1468" spans="4:4" x14ac:dyDescent="0.25">
      <c r="D1468" s="282" t="str">
        <f t="shared" si="23"/>
        <v/>
      </c>
    </row>
    <row r="1469" spans="4:4" x14ac:dyDescent="0.25">
      <c r="D1469" s="282" t="str">
        <f t="shared" si="23"/>
        <v/>
      </c>
    </row>
    <row r="1470" spans="4:4" x14ac:dyDescent="0.25">
      <c r="D1470" s="282" t="str">
        <f t="shared" si="23"/>
        <v/>
      </c>
    </row>
    <row r="1471" spans="4:4" x14ac:dyDescent="0.25">
      <c r="D1471" s="282" t="str">
        <f t="shared" si="23"/>
        <v/>
      </c>
    </row>
    <row r="1472" spans="4:4" x14ac:dyDescent="0.25">
      <c r="D1472" s="282" t="str">
        <f t="shared" si="23"/>
        <v/>
      </c>
    </row>
    <row r="1473" spans="4:4" x14ac:dyDescent="0.25">
      <c r="D1473" s="282" t="str">
        <f t="shared" si="23"/>
        <v/>
      </c>
    </row>
    <row r="1474" spans="4:4" x14ac:dyDescent="0.25">
      <c r="D1474" s="282" t="str">
        <f t="shared" si="23"/>
        <v/>
      </c>
    </row>
    <row r="1475" spans="4:4" x14ac:dyDescent="0.25">
      <c r="D1475" s="282" t="str">
        <f t="shared" si="23"/>
        <v/>
      </c>
    </row>
    <row r="1476" spans="4:4" x14ac:dyDescent="0.25">
      <c r="D1476" s="282" t="str">
        <f t="shared" si="23"/>
        <v/>
      </c>
    </row>
    <row r="1477" spans="4:4" x14ac:dyDescent="0.25">
      <c r="D1477" s="282" t="str">
        <f t="shared" si="23"/>
        <v/>
      </c>
    </row>
    <row r="1478" spans="4:4" x14ac:dyDescent="0.25">
      <c r="D1478" s="282" t="str">
        <f t="shared" si="23"/>
        <v/>
      </c>
    </row>
    <row r="1479" spans="4:4" x14ac:dyDescent="0.25">
      <c r="D1479" s="282" t="str">
        <f t="shared" si="23"/>
        <v/>
      </c>
    </row>
    <row r="1480" spans="4:4" x14ac:dyDescent="0.25">
      <c r="D1480" s="282" t="str">
        <f t="shared" si="23"/>
        <v/>
      </c>
    </row>
    <row r="1481" spans="4:4" x14ac:dyDescent="0.25">
      <c r="D1481" s="282" t="str">
        <f t="shared" si="23"/>
        <v/>
      </c>
    </row>
    <row r="1482" spans="4:4" x14ac:dyDescent="0.25">
      <c r="D1482" s="282" t="str">
        <f t="shared" si="23"/>
        <v/>
      </c>
    </row>
    <row r="1483" spans="4:4" x14ac:dyDescent="0.25">
      <c r="D1483" s="282" t="str">
        <f t="shared" si="23"/>
        <v/>
      </c>
    </row>
    <row r="1484" spans="4:4" x14ac:dyDescent="0.25">
      <c r="D1484" s="282" t="str">
        <f t="shared" si="23"/>
        <v/>
      </c>
    </row>
    <row r="1485" spans="4:4" x14ac:dyDescent="0.25">
      <c r="D1485" s="282" t="str">
        <f t="shared" si="23"/>
        <v/>
      </c>
    </row>
    <row r="1486" spans="4:4" x14ac:dyDescent="0.25">
      <c r="D1486" s="282" t="str">
        <f t="shared" si="23"/>
        <v/>
      </c>
    </row>
    <row r="1487" spans="4:4" x14ac:dyDescent="0.25">
      <c r="D1487" s="282" t="str">
        <f t="shared" si="23"/>
        <v/>
      </c>
    </row>
    <row r="1488" spans="4:4" x14ac:dyDescent="0.25">
      <c r="D1488" s="282" t="str">
        <f t="shared" si="23"/>
        <v/>
      </c>
    </row>
    <row r="1489" spans="4:4" x14ac:dyDescent="0.25">
      <c r="D1489" s="282" t="str">
        <f t="shared" si="23"/>
        <v/>
      </c>
    </row>
    <row r="1490" spans="4:4" x14ac:dyDescent="0.25">
      <c r="D1490" s="282" t="str">
        <f t="shared" si="23"/>
        <v/>
      </c>
    </row>
    <row r="1491" spans="4:4" x14ac:dyDescent="0.25">
      <c r="D1491" s="282" t="str">
        <f t="shared" si="23"/>
        <v/>
      </c>
    </row>
    <row r="1492" spans="4:4" x14ac:dyDescent="0.25">
      <c r="D1492" s="282" t="str">
        <f t="shared" si="23"/>
        <v/>
      </c>
    </row>
    <row r="1493" spans="4:4" x14ac:dyDescent="0.25">
      <c r="D1493" s="282" t="str">
        <f t="shared" si="23"/>
        <v/>
      </c>
    </row>
    <row r="1494" spans="4:4" x14ac:dyDescent="0.25">
      <c r="D1494" s="282" t="str">
        <f t="shared" si="23"/>
        <v/>
      </c>
    </row>
    <row r="1495" spans="4:4" x14ac:dyDescent="0.25">
      <c r="D1495" s="282" t="str">
        <f t="shared" si="23"/>
        <v/>
      </c>
    </row>
    <row r="1496" spans="4:4" x14ac:dyDescent="0.25">
      <c r="D1496" s="282" t="str">
        <f t="shared" si="23"/>
        <v/>
      </c>
    </row>
    <row r="1497" spans="4:4" x14ac:dyDescent="0.25">
      <c r="D1497" s="282" t="str">
        <f t="shared" si="23"/>
        <v/>
      </c>
    </row>
    <row r="1498" spans="4:4" x14ac:dyDescent="0.25">
      <c r="D1498" s="282" t="str">
        <f t="shared" ref="D1498:D1561" si="24">IFERROR(C1498/C1497-1,"")</f>
        <v/>
      </c>
    </row>
    <row r="1499" spans="4:4" x14ac:dyDescent="0.25">
      <c r="D1499" s="282" t="str">
        <f t="shared" si="24"/>
        <v/>
      </c>
    </row>
    <row r="1500" spans="4:4" x14ac:dyDescent="0.25">
      <c r="D1500" s="282" t="str">
        <f t="shared" si="24"/>
        <v/>
      </c>
    </row>
    <row r="1501" spans="4:4" x14ac:dyDescent="0.25">
      <c r="D1501" s="282" t="str">
        <f t="shared" si="24"/>
        <v/>
      </c>
    </row>
    <row r="1502" spans="4:4" x14ac:dyDescent="0.25">
      <c r="D1502" s="282" t="str">
        <f t="shared" si="24"/>
        <v/>
      </c>
    </row>
    <row r="1503" spans="4:4" x14ac:dyDescent="0.25">
      <c r="D1503" s="282" t="str">
        <f t="shared" si="24"/>
        <v/>
      </c>
    </row>
    <row r="1504" spans="4:4" x14ac:dyDescent="0.25">
      <c r="D1504" s="282" t="str">
        <f t="shared" si="24"/>
        <v/>
      </c>
    </row>
    <row r="1505" spans="4:4" x14ac:dyDescent="0.25">
      <c r="D1505" s="282" t="str">
        <f t="shared" si="24"/>
        <v/>
      </c>
    </row>
    <row r="1506" spans="4:4" x14ac:dyDescent="0.25">
      <c r="D1506" s="282" t="str">
        <f t="shared" si="24"/>
        <v/>
      </c>
    </row>
    <row r="1507" spans="4:4" x14ac:dyDescent="0.25">
      <c r="D1507" s="282" t="str">
        <f t="shared" si="24"/>
        <v/>
      </c>
    </row>
    <row r="1508" spans="4:4" x14ac:dyDescent="0.25">
      <c r="D1508" s="282" t="str">
        <f t="shared" si="24"/>
        <v/>
      </c>
    </row>
    <row r="1509" spans="4:4" x14ac:dyDescent="0.25">
      <c r="D1509" s="282" t="str">
        <f t="shared" si="24"/>
        <v/>
      </c>
    </row>
    <row r="1510" spans="4:4" x14ac:dyDescent="0.25">
      <c r="D1510" s="282" t="str">
        <f t="shared" si="24"/>
        <v/>
      </c>
    </row>
    <row r="1511" spans="4:4" x14ac:dyDescent="0.25">
      <c r="D1511" s="282" t="str">
        <f t="shared" si="24"/>
        <v/>
      </c>
    </row>
    <row r="1512" spans="4:4" x14ac:dyDescent="0.25">
      <c r="D1512" s="282" t="str">
        <f t="shared" si="24"/>
        <v/>
      </c>
    </row>
    <row r="1513" spans="4:4" x14ac:dyDescent="0.25">
      <c r="D1513" s="282" t="str">
        <f t="shared" si="24"/>
        <v/>
      </c>
    </row>
    <row r="1514" spans="4:4" x14ac:dyDescent="0.25">
      <c r="D1514" s="282" t="str">
        <f t="shared" si="24"/>
        <v/>
      </c>
    </row>
    <row r="1515" spans="4:4" x14ac:dyDescent="0.25">
      <c r="D1515" s="282" t="str">
        <f t="shared" si="24"/>
        <v/>
      </c>
    </row>
    <row r="1516" spans="4:4" x14ac:dyDescent="0.25">
      <c r="D1516" s="282" t="str">
        <f t="shared" si="24"/>
        <v/>
      </c>
    </row>
    <row r="1517" spans="4:4" x14ac:dyDescent="0.25">
      <c r="D1517" s="282" t="str">
        <f t="shared" si="24"/>
        <v/>
      </c>
    </row>
    <row r="1518" spans="4:4" x14ac:dyDescent="0.25">
      <c r="D1518" s="282" t="str">
        <f t="shared" si="24"/>
        <v/>
      </c>
    </row>
    <row r="1519" spans="4:4" x14ac:dyDescent="0.25">
      <c r="D1519" s="282" t="str">
        <f t="shared" si="24"/>
        <v/>
      </c>
    </row>
    <row r="1520" spans="4:4" x14ac:dyDescent="0.25">
      <c r="D1520" s="282" t="str">
        <f t="shared" si="24"/>
        <v/>
      </c>
    </row>
    <row r="1521" spans="4:4" x14ac:dyDescent="0.25">
      <c r="D1521" s="282" t="str">
        <f t="shared" si="24"/>
        <v/>
      </c>
    </row>
    <row r="1522" spans="4:4" x14ac:dyDescent="0.25">
      <c r="D1522" s="282" t="str">
        <f t="shared" si="24"/>
        <v/>
      </c>
    </row>
    <row r="1523" spans="4:4" x14ac:dyDescent="0.25">
      <c r="D1523" s="282" t="str">
        <f t="shared" si="24"/>
        <v/>
      </c>
    </row>
    <row r="1524" spans="4:4" x14ac:dyDescent="0.25">
      <c r="D1524" s="282" t="str">
        <f t="shared" si="24"/>
        <v/>
      </c>
    </row>
    <row r="1525" spans="4:4" x14ac:dyDescent="0.25">
      <c r="D1525" s="282" t="str">
        <f t="shared" si="24"/>
        <v/>
      </c>
    </row>
    <row r="1526" spans="4:4" x14ac:dyDescent="0.25">
      <c r="D1526" s="282" t="str">
        <f t="shared" si="24"/>
        <v/>
      </c>
    </row>
    <row r="1527" spans="4:4" x14ac:dyDescent="0.25">
      <c r="D1527" s="282" t="str">
        <f t="shared" si="24"/>
        <v/>
      </c>
    </row>
    <row r="1528" spans="4:4" x14ac:dyDescent="0.25">
      <c r="D1528" s="282" t="str">
        <f t="shared" si="24"/>
        <v/>
      </c>
    </row>
    <row r="1529" spans="4:4" x14ac:dyDescent="0.25">
      <c r="D1529" s="282" t="str">
        <f t="shared" si="24"/>
        <v/>
      </c>
    </row>
    <row r="1530" spans="4:4" x14ac:dyDescent="0.25">
      <c r="D1530" s="282" t="str">
        <f t="shared" si="24"/>
        <v/>
      </c>
    </row>
    <row r="1531" spans="4:4" x14ac:dyDescent="0.25">
      <c r="D1531" s="282" t="str">
        <f t="shared" si="24"/>
        <v/>
      </c>
    </row>
    <row r="1532" spans="4:4" x14ac:dyDescent="0.25">
      <c r="D1532" s="282" t="str">
        <f t="shared" si="24"/>
        <v/>
      </c>
    </row>
    <row r="1533" spans="4:4" x14ac:dyDescent="0.25">
      <c r="D1533" s="282" t="str">
        <f t="shared" si="24"/>
        <v/>
      </c>
    </row>
    <row r="1534" spans="4:4" x14ac:dyDescent="0.25">
      <c r="D1534" s="282" t="str">
        <f t="shared" si="24"/>
        <v/>
      </c>
    </row>
    <row r="1535" spans="4:4" x14ac:dyDescent="0.25">
      <c r="D1535" s="282" t="str">
        <f t="shared" si="24"/>
        <v/>
      </c>
    </row>
    <row r="1536" spans="4:4" x14ac:dyDescent="0.25">
      <c r="D1536" s="282" t="str">
        <f t="shared" si="24"/>
        <v/>
      </c>
    </row>
    <row r="1537" spans="4:4" x14ac:dyDescent="0.25">
      <c r="D1537" s="282" t="str">
        <f t="shared" si="24"/>
        <v/>
      </c>
    </row>
    <row r="1538" spans="4:4" x14ac:dyDescent="0.25">
      <c r="D1538" s="282" t="str">
        <f t="shared" si="24"/>
        <v/>
      </c>
    </row>
    <row r="1539" spans="4:4" x14ac:dyDescent="0.25">
      <c r="D1539" s="282" t="str">
        <f t="shared" si="24"/>
        <v/>
      </c>
    </row>
    <row r="1540" spans="4:4" x14ac:dyDescent="0.25">
      <c r="D1540" s="282" t="str">
        <f t="shared" si="24"/>
        <v/>
      </c>
    </row>
    <row r="1541" spans="4:4" x14ac:dyDescent="0.25">
      <c r="D1541" s="282" t="str">
        <f t="shared" si="24"/>
        <v/>
      </c>
    </row>
    <row r="1542" spans="4:4" x14ac:dyDescent="0.25">
      <c r="D1542" s="282" t="str">
        <f t="shared" si="24"/>
        <v/>
      </c>
    </row>
    <row r="1543" spans="4:4" x14ac:dyDescent="0.25">
      <c r="D1543" s="282" t="str">
        <f t="shared" si="24"/>
        <v/>
      </c>
    </row>
    <row r="1544" spans="4:4" x14ac:dyDescent="0.25">
      <c r="D1544" s="282" t="str">
        <f t="shared" si="24"/>
        <v/>
      </c>
    </row>
    <row r="1545" spans="4:4" x14ac:dyDescent="0.25">
      <c r="D1545" s="282" t="str">
        <f t="shared" si="24"/>
        <v/>
      </c>
    </row>
    <row r="1546" spans="4:4" x14ac:dyDescent="0.25">
      <c r="D1546" s="282" t="str">
        <f t="shared" si="24"/>
        <v/>
      </c>
    </row>
    <row r="1547" spans="4:4" x14ac:dyDescent="0.25">
      <c r="D1547" s="282" t="str">
        <f t="shared" si="24"/>
        <v/>
      </c>
    </row>
    <row r="1548" spans="4:4" x14ac:dyDescent="0.25">
      <c r="D1548" s="282" t="str">
        <f t="shared" si="24"/>
        <v/>
      </c>
    </row>
    <row r="1549" spans="4:4" x14ac:dyDescent="0.25">
      <c r="D1549" s="282" t="str">
        <f t="shared" si="24"/>
        <v/>
      </c>
    </row>
    <row r="1550" spans="4:4" x14ac:dyDescent="0.25">
      <c r="D1550" s="282" t="str">
        <f t="shared" si="24"/>
        <v/>
      </c>
    </row>
    <row r="1551" spans="4:4" x14ac:dyDescent="0.25">
      <c r="D1551" s="282" t="str">
        <f t="shared" si="24"/>
        <v/>
      </c>
    </row>
    <row r="1552" spans="4:4" x14ac:dyDescent="0.25">
      <c r="D1552" s="282" t="str">
        <f t="shared" si="24"/>
        <v/>
      </c>
    </row>
    <row r="1553" spans="4:4" x14ac:dyDescent="0.25">
      <c r="D1553" s="282" t="str">
        <f t="shared" si="24"/>
        <v/>
      </c>
    </row>
    <row r="1554" spans="4:4" x14ac:dyDescent="0.25">
      <c r="D1554" s="282" t="str">
        <f t="shared" si="24"/>
        <v/>
      </c>
    </row>
    <row r="1555" spans="4:4" x14ac:dyDescent="0.25">
      <c r="D1555" s="282" t="str">
        <f t="shared" si="24"/>
        <v/>
      </c>
    </row>
    <row r="1556" spans="4:4" x14ac:dyDescent="0.25">
      <c r="D1556" s="282" t="str">
        <f t="shared" si="24"/>
        <v/>
      </c>
    </row>
    <row r="1557" spans="4:4" x14ac:dyDescent="0.25">
      <c r="D1557" s="282" t="str">
        <f t="shared" si="24"/>
        <v/>
      </c>
    </row>
    <row r="1558" spans="4:4" x14ac:dyDescent="0.25">
      <c r="D1558" s="282" t="str">
        <f t="shared" si="24"/>
        <v/>
      </c>
    </row>
    <row r="1559" spans="4:4" x14ac:dyDescent="0.25">
      <c r="D1559" s="282" t="str">
        <f t="shared" si="24"/>
        <v/>
      </c>
    </row>
    <row r="1560" spans="4:4" x14ac:dyDescent="0.25">
      <c r="D1560" s="282" t="str">
        <f t="shared" si="24"/>
        <v/>
      </c>
    </row>
    <row r="1561" spans="4:4" x14ac:dyDescent="0.25">
      <c r="D1561" s="282" t="str">
        <f t="shared" si="24"/>
        <v/>
      </c>
    </row>
  </sheetData>
  <phoneticPr fontId="75" type="noConversion"/>
  <pageMargins left="0.7" right="0.7" top="0.75" bottom="0.75" header="0.3" footer="0.3"/>
  <pageSetup orientation="portrait" horizontalDpi="300" verticalDpi="300" r:id="rId1"/>
  <headerFooter>
    <oddHeader>&amp;L&amp;"Calibri"&amp;14&amp;K0000FFARM | Classification: INTERNAL USE&amp;1#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2C3F-C268-49A3-A06B-1A8E6D34CD51}">
  <sheetPr codeName="Sheet7"/>
  <dimension ref="B1:M166"/>
  <sheetViews>
    <sheetView zoomScaleNormal="100" workbookViewId="0">
      <pane xSplit="2" ySplit="1" topLeftCell="C2" activePane="bottomRight" state="frozen"/>
      <selection pane="topRight" activeCell="C1" sqref="C1"/>
      <selection pane="bottomLeft" activeCell="A2" sqref="A2"/>
      <selection pane="bottomRight" activeCell="I2" sqref="I2:I166"/>
    </sheetView>
  </sheetViews>
  <sheetFormatPr defaultRowHeight="12" x14ac:dyDescent="0.2"/>
  <cols>
    <col min="1" max="1" width="9.140625" style="254"/>
    <col min="2" max="2" width="13.7109375" style="254" bestFit="1" customWidth="1"/>
    <col min="3" max="3" width="7.85546875" style="254" bestFit="1" customWidth="1"/>
    <col min="4" max="5" width="14.28515625" style="254" hidden="1" customWidth="1"/>
    <col min="6" max="6" width="17" style="254" hidden="1" customWidth="1"/>
    <col min="7" max="7" width="12.42578125" style="254" bestFit="1" customWidth="1"/>
    <col min="8" max="9" width="14.42578125" style="254" bestFit="1" customWidth="1"/>
    <col min="10" max="11" width="9.28515625" style="254" bestFit="1" customWidth="1"/>
    <col min="12" max="12" width="9.140625" style="254"/>
    <col min="13" max="13" width="9.28515625" style="254" bestFit="1" customWidth="1"/>
    <col min="14" max="16384" width="9.140625" style="254"/>
  </cols>
  <sheetData>
    <row r="1" spans="2:13" x14ac:dyDescent="0.2">
      <c r="C1" s="255">
        <v>44561</v>
      </c>
      <c r="D1" s="254" t="s">
        <v>293</v>
      </c>
      <c r="E1" s="254" t="s">
        <v>294</v>
      </c>
      <c r="G1" s="254" t="s">
        <v>295</v>
      </c>
      <c r="H1" s="254" t="s">
        <v>293</v>
      </c>
      <c r="I1" s="254" t="s">
        <v>294</v>
      </c>
      <c r="J1" s="256" t="s">
        <v>296</v>
      </c>
      <c r="K1" s="256" t="s">
        <v>297</v>
      </c>
    </row>
    <row r="2" spans="2:13" x14ac:dyDescent="0.2">
      <c r="B2" s="254" t="s">
        <v>33</v>
      </c>
      <c r="C2" s="301">
        <v>1.7</v>
      </c>
      <c r="D2" s="254">
        <v>1.05</v>
      </c>
      <c r="E2" s="254">
        <v>0.86</v>
      </c>
      <c r="G2" s="301">
        <f>INDEX(Pricelist!$H$7:$H$120,MATCH(B2,Pricelist!$C$7:$C$120,0))</f>
        <v>1.37</v>
      </c>
      <c r="H2" s="257">
        <f>INDEX([2]Sheet1!$P$21:$P$178,MATCH(B2,[2]Sheet1!$D$21:$D$178,0))</f>
        <v>1.7</v>
      </c>
      <c r="I2" s="254">
        <f>INDEX([2]Sheet1!$Q$21:$Q$178,MATCH(B2,[2]Sheet1!$D$21:$D$178,0))</f>
        <v>1.52</v>
      </c>
      <c r="J2" s="254">
        <f>IF(G2&gt;H2,G2,H2)</f>
        <v>1.7</v>
      </c>
      <c r="K2" s="254">
        <f>IF(G2&lt;I2,G2,I2)</f>
        <v>1.37</v>
      </c>
      <c r="M2" s="254" t="b">
        <f>J2&gt;G2</f>
        <v>1</v>
      </c>
    </row>
    <row r="3" spans="2:13" x14ac:dyDescent="0.2">
      <c r="B3" s="254" t="s">
        <v>34</v>
      </c>
      <c r="C3" s="301">
        <v>0.25</v>
      </c>
      <c r="D3" s="254">
        <v>0.44</v>
      </c>
      <c r="E3" s="254">
        <v>0.28000000000000003</v>
      </c>
      <c r="G3" s="301">
        <f>INDEX(Pricelist!$H$7:$H$120,MATCH(B3,Pricelist!$C$7:$C$120,0))</f>
        <v>0.49</v>
      </c>
      <c r="H3" s="257">
        <f>INDEX([2]Sheet1!$P$21:$P$178,MATCH(B3,[2]Sheet1!$D$21:$D$178,0))</f>
        <v>0.5</v>
      </c>
      <c r="I3" s="254">
        <f>INDEX([2]Sheet1!$Q$21:$Q$178,MATCH(B3,[2]Sheet1!$D$21:$D$178,0))</f>
        <v>0.25</v>
      </c>
      <c r="J3" s="254">
        <f t="shared" ref="J3:J66" si="0">IF(G3&gt;H3,G3,H3)</f>
        <v>0.5</v>
      </c>
      <c r="K3" s="254">
        <f t="shared" ref="K3:K66" si="1">IF(G3&lt;I3,G3,I3)</f>
        <v>0.25</v>
      </c>
      <c r="M3" s="254" t="b">
        <f t="shared" ref="M3:M66" si="2">J3&gt;G3</f>
        <v>1</v>
      </c>
    </row>
    <row r="4" spans="2:13" x14ac:dyDescent="0.2">
      <c r="B4" s="254" t="s">
        <v>35</v>
      </c>
      <c r="C4" s="301">
        <v>1.29</v>
      </c>
      <c r="D4" s="254">
        <v>0.45</v>
      </c>
      <c r="E4" s="254">
        <v>0.3</v>
      </c>
      <c r="G4" s="301">
        <f>INDEX(Pricelist!$H$7:$H$120,MATCH(B4,Pricelist!$C$7:$C$120,0))</f>
        <v>1.83</v>
      </c>
      <c r="H4" s="257">
        <f>INDEX([2]Sheet1!$P$21:$P$178,MATCH(B4,[2]Sheet1!$D$21:$D$178,0))</f>
        <v>2.5</v>
      </c>
      <c r="I4" s="254">
        <f>INDEX([2]Sheet1!$Q$21:$Q$178,MATCH(B4,[2]Sheet1!$D$21:$D$178,0))</f>
        <v>1.1599999999999999</v>
      </c>
      <c r="J4" s="254">
        <f t="shared" si="0"/>
        <v>2.5</v>
      </c>
      <c r="K4" s="254">
        <f t="shared" si="1"/>
        <v>1.1599999999999999</v>
      </c>
      <c r="M4" s="254" t="b">
        <f t="shared" si="2"/>
        <v>1</v>
      </c>
    </row>
    <row r="5" spans="2:13" x14ac:dyDescent="0.2">
      <c r="B5" s="254" t="s">
        <v>373</v>
      </c>
      <c r="C5" s="301">
        <v>8.5</v>
      </c>
      <c r="D5" s="254">
        <v>9.8000000000000007</v>
      </c>
      <c r="E5" s="254">
        <v>7.2</v>
      </c>
      <c r="G5" s="301">
        <f>INDEX(Pricelist!$H$7:$H$120,MATCH(B5,Pricelist!$C$7:$C$120,0))</f>
        <v>16.399999999999999</v>
      </c>
      <c r="H5" s="257">
        <f>INDEX([2]Sheet1!$P$21:$P$178,MATCH(B5,[2]Sheet1!$D$21:$D$178,0))</f>
        <v>18.899999999999999</v>
      </c>
      <c r="I5" s="254">
        <f>INDEX([2]Sheet1!$Q$21:$Q$178,MATCH(B5,[2]Sheet1!$D$21:$D$178,0))</f>
        <v>8.4</v>
      </c>
      <c r="J5" s="254">
        <f t="shared" si="0"/>
        <v>18.899999999999999</v>
      </c>
      <c r="K5" s="254">
        <f t="shared" si="1"/>
        <v>8.4</v>
      </c>
      <c r="M5" s="254" t="b">
        <f t="shared" si="2"/>
        <v>1</v>
      </c>
    </row>
    <row r="6" spans="2:13" x14ac:dyDescent="0.2">
      <c r="B6" s="254" t="s">
        <v>36</v>
      </c>
      <c r="C6" s="301">
        <v>0.2</v>
      </c>
      <c r="D6" s="254">
        <v>0.26</v>
      </c>
      <c r="E6" s="254">
        <v>0.2</v>
      </c>
      <c r="G6" s="301">
        <f>INDEX(Pricelist!$H$7:$H$120,MATCH(B6,Pricelist!$C$7:$C$120,0))</f>
        <v>0.2</v>
      </c>
      <c r="H6" s="257">
        <f>INDEX([2]Sheet1!$P$21:$P$178,MATCH(B6,[2]Sheet1!$D$21:$D$178,0))</f>
        <v>0.2</v>
      </c>
      <c r="I6" s="254">
        <f>INDEX([2]Sheet1!$Q$21:$Q$178,MATCH(B6,[2]Sheet1!$D$21:$D$178,0))</f>
        <v>0.2</v>
      </c>
      <c r="J6" s="254">
        <f t="shared" si="0"/>
        <v>0.2</v>
      </c>
      <c r="K6" s="254">
        <f t="shared" si="1"/>
        <v>0.2</v>
      </c>
      <c r="M6" s="254" t="b">
        <f t="shared" si="2"/>
        <v>0</v>
      </c>
    </row>
    <row r="7" spans="2:13" x14ac:dyDescent="0.2">
      <c r="B7" s="254" t="s">
        <v>37</v>
      </c>
      <c r="C7" s="301">
        <v>6</v>
      </c>
      <c r="D7" s="254">
        <v>7.3</v>
      </c>
      <c r="E7" s="254">
        <v>5</v>
      </c>
      <c r="G7" s="301">
        <f>INDEX(Pricelist!$H$7:$H$120,MATCH(B7,Pricelist!$C$7:$C$120,0))</f>
        <v>6.4</v>
      </c>
      <c r="H7" s="257">
        <f>INDEX([2]Sheet1!$P$21:$P$178,MATCH(B7,[2]Sheet1!$D$21:$D$178,0))</f>
        <v>7.35</v>
      </c>
      <c r="I7" s="254">
        <f>INDEX([2]Sheet1!$Q$21:$Q$178,MATCH(B7,[2]Sheet1!$D$21:$D$178,0))</f>
        <v>5.2</v>
      </c>
      <c r="J7" s="254">
        <f t="shared" si="0"/>
        <v>7.35</v>
      </c>
      <c r="K7" s="254">
        <f t="shared" si="1"/>
        <v>5.2</v>
      </c>
      <c r="M7" s="254" t="b">
        <f t="shared" si="2"/>
        <v>1</v>
      </c>
    </row>
    <row r="8" spans="2:13" x14ac:dyDescent="0.2">
      <c r="B8" s="254" t="s">
        <v>38</v>
      </c>
      <c r="C8" s="301">
        <v>0.2</v>
      </c>
      <c r="D8" s="254">
        <v>0.22</v>
      </c>
      <c r="E8" s="254">
        <v>0.2</v>
      </c>
      <c r="G8" s="301">
        <f>INDEX(Pricelist!$H$7:$H$120,MATCH(B8,Pricelist!$C$7:$C$120,0))</f>
        <v>0.24</v>
      </c>
      <c r="H8" s="257">
        <f>INDEX([2]Sheet1!$P$21:$P$178,MATCH(B8,[2]Sheet1!$D$21:$D$178,0))</f>
        <v>0.24</v>
      </c>
      <c r="I8" s="254">
        <f>INDEX([2]Sheet1!$Q$21:$Q$178,MATCH(B8,[2]Sheet1!$D$21:$D$178,0))</f>
        <v>0.2</v>
      </c>
      <c r="J8" s="254">
        <f t="shared" si="0"/>
        <v>0.24</v>
      </c>
      <c r="K8" s="254">
        <f t="shared" si="1"/>
        <v>0.2</v>
      </c>
      <c r="M8" s="254" t="b">
        <f t="shared" si="2"/>
        <v>0</v>
      </c>
    </row>
    <row r="9" spans="2:13" x14ac:dyDescent="0.2">
      <c r="B9" s="254" t="s">
        <v>39</v>
      </c>
      <c r="C9" s="301">
        <v>0.59</v>
      </c>
      <c r="D9" s="254">
        <v>1.59</v>
      </c>
      <c r="E9" s="254">
        <v>0.9</v>
      </c>
      <c r="G9" s="301">
        <f>INDEX(Pricelist!$H$7:$H$120,MATCH(B9,Pricelist!$C$7:$C$120,0))</f>
        <v>0.64</v>
      </c>
      <c r="H9" s="257">
        <f>INDEX([2]Sheet1!$P$21:$P$178,MATCH(B9,[2]Sheet1!$D$21:$D$178,0))</f>
        <v>0.77</v>
      </c>
      <c r="I9" s="254">
        <f>INDEX([2]Sheet1!$Q$21:$Q$178,MATCH(B9,[2]Sheet1!$D$21:$D$178,0))</f>
        <v>0.53</v>
      </c>
      <c r="J9" s="254">
        <f t="shared" si="0"/>
        <v>0.77</v>
      </c>
      <c r="K9" s="254">
        <f t="shared" si="1"/>
        <v>0.53</v>
      </c>
      <c r="M9" s="254" t="b">
        <f t="shared" si="2"/>
        <v>1</v>
      </c>
    </row>
    <row r="10" spans="2:13" x14ac:dyDescent="0.2">
      <c r="B10" s="254" t="s">
        <v>40</v>
      </c>
      <c r="C10" s="301">
        <v>1635</v>
      </c>
      <c r="D10" s="254">
        <v>930</v>
      </c>
      <c r="E10" s="254">
        <v>601</v>
      </c>
      <c r="G10" s="301">
        <f>INDEX(Pricelist!$H$7:$H$120,MATCH(B10,Pricelist!$C$7:$C$120,0))</f>
        <v>1319.9</v>
      </c>
      <c r="H10" s="257">
        <f>INDEX([2]Sheet1!$P$21:$P$178,MATCH(B10,[2]Sheet1!$D$21:$D$178,0))</f>
        <v>1660</v>
      </c>
      <c r="I10" s="254">
        <f>INDEX([2]Sheet1!$Q$21:$Q$178,MATCH(B10,[2]Sheet1!$D$21:$D$178,0))</f>
        <v>1175</v>
      </c>
      <c r="J10" s="254">
        <f t="shared" si="0"/>
        <v>1660</v>
      </c>
      <c r="K10" s="254">
        <f t="shared" si="1"/>
        <v>1175</v>
      </c>
      <c r="M10" s="254" t="b">
        <f t="shared" si="2"/>
        <v>1</v>
      </c>
    </row>
    <row r="11" spans="2:13" hidden="1" x14ac:dyDescent="0.2">
      <c r="B11" s="254" t="s">
        <v>248</v>
      </c>
      <c r="C11" s="301">
        <v>6.5</v>
      </c>
      <c r="D11" s="254">
        <v>8.1</v>
      </c>
      <c r="E11" s="254">
        <v>7.2</v>
      </c>
      <c r="G11" s="301" t="e">
        <f>INDEX(Pricelist!$H$7:$H$120,MATCH(B11,Pricelist!$C$7:$C$120,0))</f>
        <v>#N/A</v>
      </c>
      <c r="H11" s="257">
        <f>INDEX([2]Sheet1!$P$21:$P$178,MATCH(B11,[2]Sheet1!$D$21:$D$178,0))</f>
        <v>6.5</v>
      </c>
      <c r="I11" s="254">
        <f>INDEX([2]Sheet1!$Q$21:$Q$178,MATCH(B11,[2]Sheet1!$D$21:$D$178,0))</f>
        <v>6.5</v>
      </c>
      <c r="J11" s="254" t="e">
        <f t="shared" si="0"/>
        <v>#N/A</v>
      </c>
      <c r="K11" s="254" t="e">
        <f t="shared" si="1"/>
        <v>#N/A</v>
      </c>
      <c r="M11" s="254" t="e">
        <f t="shared" si="2"/>
        <v>#N/A</v>
      </c>
    </row>
    <row r="12" spans="2:13" hidden="1" x14ac:dyDescent="0.2">
      <c r="B12" s="254" t="s">
        <v>249</v>
      </c>
      <c r="C12" s="301">
        <v>1.03</v>
      </c>
      <c r="D12" s="254">
        <v>1.03</v>
      </c>
      <c r="E12" s="254">
        <v>1.03</v>
      </c>
      <c r="G12" s="301" t="e">
        <f>INDEX(Pricelist!$H$7:$H$120,MATCH(B12,Pricelist!$C$7:$C$120,0))</f>
        <v>#N/A</v>
      </c>
      <c r="H12" s="257">
        <f>INDEX([2]Sheet1!$P$21:$P$178,MATCH(B12,[2]Sheet1!$D$21:$D$178,0))</f>
        <v>1.03</v>
      </c>
      <c r="I12" s="254">
        <f>INDEX([2]Sheet1!$Q$21:$Q$178,MATCH(B12,[2]Sheet1!$D$21:$D$178,0))</f>
        <v>1.03</v>
      </c>
      <c r="J12" s="254" t="e">
        <f t="shared" si="0"/>
        <v>#N/A</v>
      </c>
      <c r="K12" s="254" t="e">
        <f t="shared" si="1"/>
        <v>#N/A</v>
      </c>
      <c r="M12" s="254" t="e">
        <f t="shared" si="2"/>
        <v>#N/A</v>
      </c>
    </row>
    <row r="13" spans="2:13" x14ac:dyDescent="0.2">
      <c r="B13" s="254" t="s">
        <v>41</v>
      </c>
      <c r="C13" s="301">
        <v>18.399999999999999</v>
      </c>
      <c r="D13" s="254">
        <v>21.85</v>
      </c>
      <c r="E13" s="254">
        <v>13.5</v>
      </c>
      <c r="G13" s="301">
        <f>INDEX(Pricelist!$H$7:$H$120,MATCH(B13,Pricelist!$C$7:$C$120,0))</f>
        <v>16.5</v>
      </c>
      <c r="H13" s="257">
        <f>INDEX([2]Sheet1!$P$21:$P$178,MATCH(B13,[2]Sheet1!$D$21:$D$178,0))</f>
        <v>26.4</v>
      </c>
      <c r="I13" s="254">
        <f>INDEX([2]Sheet1!$Q$21:$Q$178,MATCH(B13,[2]Sheet1!$D$21:$D$178,0))</f>
        <v>15.95</v>
      </c>
      <c r="J13" s="254">
        <f t="shared" si="0"/>
        <v>26.4</v>
      </c>
      <c r="K13" s="254">
        <f t="shared" si="1"/>
        <v>15.95</v>
      </c>
      <c r="M13" s="254" t="b">
        <f t="shared" si="2"/>
        <v>1</v>
      </c>
    </row>
    <row r="14" spans="2:13" hidden="1" x14ac:dyDescent="0.2">
      <c r="B14" s="254" t="s">
        <v>250</v>
      </c>
      <c r="C14" s="301">
        <v>0.5</v>
      </c>
      <c r="D14" s="254">
        <v>0.5</v>
      </c>
      <c r="E14" s="254">
        <v>0.5</v>
      </c>
      <c r="G14" s="301" t="e">
        <f>INDEX(Pricelist!$H$7:$H$120,MATCH(B14,Pricelist!$C$7:$C$120,0))</f>
        <v>#N/A</v>
      </c>
      <c r="H14" s="257">
        <f>INDEX([2]Sheet1!$P$21:$P$178,MATCH(B14,[2]Sheet1!$D$21:$D$178,0))</f>
        <v>0.5</v>
      </c>
      <c r="I14" s="254">
        <f>INDEX([2]Sheet1!$Q$21:$Q$178,MATCH(B14,[2]Sheet1!$D$21:$D$178,0))</f>
        <v>0.5</v>
      </c>
      <c r="J14" s="254" t="e">
        <f t="shared" si="0"/>
        <v>#N/A</v>
      </c>
      <c r="K14" s="254" t="e">
        <f t="shared" si="1"/>
        <v>#N/A</v>
      </c>
      <c r="M14" s="254" t="e">
        <f t="shared" si="2"/>
        <v>#N/A</v>
      </c>
    </row>
    <row r="15" spans="2:13" hidden="1" x14ac:dyDescent="0.2">
      <c r="B15" s="254" t="s">
        <v>251</v>
      </c>
      <c r="C15" s="301">
        <v>2.0299999999999998</v>
      </c>
      <c r="D15" s="254">
        <v>2.0299999999999998</v>
      </c>
      <c r="E15" s="254">
        <v>2.0299999999999998</v>
      </c>
      <c r="G15" s="301" t="e">
        <f>INDEX(Pricelist!$H$7:$H$120,MATCH(B15,Pricelist!$C$7:$C$120,0))</f>
        <v>#N/A</v>
      </c>
      <c r="H15" s="257">
        <f>INDEX([2]Sheet1!$P$21:$P$178,MATCH(B15,[2]Sheet1!$D$21:$D$178,0))</f>
        <v>2.0299999999999998</v>
      </c>
      <c r="I15" s="254">
        <f>INDEX([2]Sheet1!$Q$21:$Q$178,MATCH(B15,[2]Sheet1!$D$21:$D$178,0))</f>
        <v>2.0299999999999998</v>
      </c>
      <c r="J15" s="254" t="e">
        <f t="shared" si="0"/>
        <v>#N/A</v>
      </c>
      <c r="K15" s="254" t="e">
        <f t="shared" si="1"/>
        <v>#N/A</v>
      </c>
      <c r="M15" s="254" t="e">
        <f t="shared" si="2"/>
        <v>#N/A</v>
      </c>
    </row>
    <row r="16" spans="2:13" x14ac:dyDescent="0.2">
      <c r="B16" s="254" t="s">
        <v>42</v>
      </c>
      <c r="C16" s="301">
        <v>6</v>
      </c>
      <c r="D16" s="254">
        <v>9.85</v>
      </c>
      <c r="E16" s="254">
        <v>6.05</v>
      </c>
      <c r="G16" s="301">
        <f>INDEX(Pricelist!$H$7:$H$120,MATCH(B16,Pricelist!$C$7:$C$120,0))</f>
        <v>10.7</v>
      </c>
      <c r="H16" s="257">
        <f>INDEX([2]Sheet1!$P$21:$P$178,MATCH(B16,[2]Sheet1!$D$21:$D$178,0))</f>
        <v>11</v>
      </c>
      <c r="I16" s="254">
        <f>INDEX([2]Sheet1!$Q$21:$Q$178,MATCH(B16,[2]Sheet1!$D$21:$D$178,0))</f>
        <v>6</v>
      </c>
      <c r="J16" s="254">
        <f t="shared" si="0"/>
        <v>11</v>
      </c>
      <c r="K16" s="254">
        <f t="shared" si="1"/>
        <v>6</v>
      </c>
      <c r="M16" s="254" t="b">
        <f t="shared" si="2"/>
        <v>1</v>
      </c>
    </row>
    <row r="17" spans="2:13" x14ac:dyDescent="0.2">
      <c r="B17" s="254" t="s">
        <v>43</v>
      </c>
      <c r="C17" s="301">
        <v>39.6</v>
      </c>
      <c r="D17" s="254">
        <v>55.4</v>
      </c>
      <c r="E17" s="254">
        <v>50</v>
      </c>
      <c r="G17" s="301">
        <f>INDEX(Pricelist!$H$7:$H$120,MATCH(B17,Pricelist!$C$7:$C$120,0))</f>
        <v>35</v>
      </c>
      <c r="H17" s="257">
        <f>INDEX([2]Sheet1!$P$21:$P$178,MATCH(B17,[2]Sheet1!$D$21:$D$178,0))</f>
        <v>40</v>
      </c>
      <c r="I17" s="254">
        <f>INDEX([2]Sheet1!$Q$21:$Q$178,MATCH(B17,[2]Sheet1!$D$21:$D$178,0))</f>
        <v>38.85</v>
      </c>
      <c r="J17" s="254">
        <f t="shared" si="0"/>
        <v>40</v>
      </c>
      <c r="K17" s="254">
        <f t="shared" si="1"/>
        <v>35</v>
      </c>
      <c r="M17" s="254" t="b">
        <f t="shared" si="2"/>
        <v>1</v>
      </c>
    </row>
    <row r="18" spans="2:13" x14ac:dyDescent="0.2">
      <c r="B18" s="254" t="s">
        <v>44</v>
      </c>
      <c r="C18" s="301">
        <v>97.75</v>
      </c>
      <c r="D18" s="254">
        <v>85</v>
      </c>
      <c r="E18" s="254">
        <v>64.349999999999994</v>
      </c>
      <c r="G18" s="301">
        <f>INDEX(Pricelist!$H$7:$H$120,MATCH(B18,Pricelist!$C$7:$C$120,0))</f>
        <v>98.95</v>
      </c>
      <c r="H18" s="257">
        <f>INDEX([2]Sheet1!$P$21:$P$178,MATCH(B18,[2]Sheet1!$D$21:$D$178,0))</f>
        <v>99.45</v>
      </c>
      <c r="I18" s="254">
        <f>INDEX([2]Sheet1!$Q$21:$Q$178,MATCH(B18,[2]Sheet1!$D$21:$D$178,0))</f>
        <v>83.15</v>
      </c>
      <c r="J18" s="254">
        <f t="shared" si="0"/>
        <v>99.45</v>
      </c>
      <c r="K18" s="254">
        <f t="shared" si="1"/>
        <v>83.15</v>
      </c>
      <c r="M18" s="254" t="b">
        <f t="shared" si="2"/>
        <v>1</v>
      </c>
    </row>
    <row r="19" spans="2:13" x14ac:dyDescent="0.2">
      <c r="B19" s="254" t="s">
        <v>45</v>
      </c>
      <c r="C19" s="301">
        <v>65</v>
      </c>
      <c r="G19" s="301">
        <f>INDEX(Pricelist!$H$7:$H$120,MATCH(B19,Pricelist!$C$7:$C$120,0))</f>
        <v>135.75</v>
      </c>
      <c r="H19" s="257">
        <f>INDEX([2]Sheet1!$P$21:$P$178,MATCH(B19,[2]Sheet1!$D$21:$D$178,0))</f>
        <v>135.75</v>
      </c>
      <c r="I19" s="254">
        <f>INDEX([2]Sheet1!$Q$21:$Q$178,MATCH(B19,[2]Sheet1!$D$21:$D$178,0))</f>
        <v>71.5</v>
      </c>
      <c r="J19" s="254">
        <f t="shared" si="0"/>
        <v>135.75</v>
      </c>
      <c r="K19" s="254">
        <f t="shared" si="1"/>
        <v>71.5</v>
      </c>
      <c r="M19" s="254" t="b">
        <f t="shared" si="2"/>
        <v>0</v>
      </c>
    </row>
    <row r="20" spans="2:13" x14ac:dyDescent="0.2">
      <c r="B20" s="254" t="s">
        <v>46</v>
      </c>
      <c r="C20" s="301">
        <v>11.9</v>
      </c>
      <c r="D20" s="254">
        <v>10.8</v>
      </c>
      <c r="E20" s="254">
        <v>7.75</v>
      </c>
      <c r="G20" s="301">
        <f>INDEX(Pricelist!$H$7:$H$120,MATCH(B20,Pricelist!$C$7:$C$120,0))</f>
        <v>16.75</v>
      </c>
      <c r="H20" s="257">
        <f>INDEX([2]Sheet1!$P$21:$P$178,MATCH(B20,[2]Sheet1!$D$21:$D$178,0))</f>
        <v>18.8</v>
      </c>
      <c r="I20" s="254">
        <f>INDEX([2]Sheet1!$Q$21:$Q$178,MATCH(B20,[2]Sheet1!$D$21:$D$178,0))</f>
        <v>10.199999999999999</v>
      </c>
      <c r="J20" s="254">
        <f t="shared" si="0"/>
        <v>18.8</v>
      </c>
      <c r="K20" s="254">
        <f t="shared" si="1"/>
        <v>10.199999999999999</v>
      </c>
      <c r="M20" s="254" t="b">
        <f t="shared" si="2"/>
        <v>1</v>
      </c>
    </row>
    <row r="21" spans="2:13" x14ac:dyDescent="0.2">
      <c r="B21" s="254" t="s">
        <v>48</v>
      </c>
      <c r="C21" s="301">
        <v>0.99</v>
      </c>
      <c r="D21" s="254">
        <v>2.1</v>
      </c>
      <c r="E21" s="254">
        <v>1.58</v>
      </c>
      <c r="G21" s="301">
        <f>INDEX(Pricelist!$H$7:$H$120,MATCH(B21,Pricelist!$C$7:$C$120,0))</f>
        <v>1.3</v>
      </c>
      <c r="H21" s="257">
        <f>INDEX([2]Sheet1!$P$21:$P$178,MATCH(B21,[2]Sheet1!$D$21:$D$178,0))</f>
        <v>1.6</v>
      </c>
      <c r="I21" s="254">
        <f>INDEX([2]Sheet1!$Q$21:$Q$178,MATCH(B21,[2]Sheet1!$D$21:$D$178,0))</f>
        <v>0.93</v>
      </c>
      <c r="J21" s="254">
        <f t="shared" si="0"/>
        <v>1.6</v>
      </c>
      <c r="K21" s="254">
        <f t="shared" si="1"/>
        <v>0.93</v>
      </c>
      <c r="M21" s="254" t="b">
        <f t="shared" si="2"/>
        <v>1</v>
      </c>
    </row>
    <row r="22" spans="2:13" x14ac:dyDescent="0.2">
      <c r="B22" s="254" t="s">
        <v>47</v>
      </c>
      <c r="C22" s="301">
        <v>17.8</v>
      </c>
      <c r="D22" s="254">
        <v>23.9</v>
      </c>
      <c r="E22" s="254">
        <v>18</v>
      </c>
      <c r="G22" s="301">
        <f>INDEX(Pricelist!$H$7:$H$120,MATCH(B22,Pricelist!$C$7:$C$120,0))</f>
        <v>19.25</v>
      </c>
      <c r="H22" s="257">
        <f>INDEX([2]Sheet1!$P$21:$P$178,MATCH(B22,[2]Sheet1!$D$21:$D$178,0))</f>
        <v>20.45</v>
      </c>
      <c r="I22" s="254">
        <f>INDEX([2]Sheet1!$Q$21:$Q$178,MATCH(B22,[2]Sheet1!$D$21:$D$178,0))</f>
        <v>17.8</v>
      </c>
      <c r="J22" s="254">
        <f t="shared" si="0"/>
        <v>20.45</v>
      </c>
      <c r="K22" s="254">
        <f t="shared" si="1"/>
        <v>17.8</v>
      </c>
      <c r="M22" s="254" t="b">
        <f t="shared" si="2"/>
        <v>1</v>
      </c>
    </row>
    <row r="23" spans="2:13" hidden="1" x14ac:dyDescent="0.2">
      <c r="B23" s="254" t="s">
        <v>252</v>
      </c>
      <c r="C23" s="301">
        <v>2.76</v>
      </c>
      <c r="D23" s="254">
        <v>3.19</v>
      </c>
      <c r="E23" s="254">
        <v>2.2000000000000002</v>
      </c>
      <c r="G23" s="301" t="e">
        <f>INDEX(Pricelist!$H$7:$H$120,MATCH(B23,Pricelist!$C$7:$C$120,0))</f>
        <v>#N/A</v>
      </c>
      <c r="H23" s="257">
        <f>INDEX([2]Sheet1!$P$21:$P$178,MATCH(B23,[2]Sheet1!$D$21:$D$178,0))</f>
        <v>2.76</v>
      </c>
      <c r="I23" s="254">
        <f>INDEX([2]Sheet1!$Q$21:$Q$178,MATCH(B23,[2]Sheet1!$D$21:$D$178,0))</f>
        <v>2.5</v>
      </c>
      <c r="J23" s="254" t="e">
        <f t="shared" si="0"/>
        <v>#N/A</v>
      </c>
      <c r="K23" s="254" t="e">
        <f t="shared" si="1"/>
        <v>#N/A</v>
      </c>
      <c r="M23" s="254" t="e">
        <f t="shared" si="2"/>
        <v>#N/A</v>
      </c>
    </row>
    <row r="24" spans="2:13" x14ac:dyDescent="0.2">
      <c r="B24" s="254" t="s">
        <v>49</v>
      </c>
      <c r="C24" s="301">
        <v>5.5</v>
      </c>
      <c r="D24" s="254">
        <v>3.76</v>
      </c>
      <c r="E24" s="254">
        <v>0.85</v>
      </c>
      <c r="G24" s="301">
        <f>INDEX(Pricelist!$H$7:$H$120,MATCH(B24,Pricelist!$C$7:$C$120,0))</f>
        <v>3.46</v>
      </c>
      <c r="H24" s="257">
        <f>INDEX([2]Sheet1!$P$21:$P$178,MATCH(B24,[2]Sheet1!$D$21:$D$178,0))</f>
        <v>5.74</v>
      </c>
      <c r="I24" s="254">
        <f>INDEX([2]Sheet1!$Q$21:$Q$178,MATCH(B24,[2]Sheet1!$D$21:$D$178,0))</f>
        <v>3.76</v>
      </c>
      <c r="J24" s="254">
        <f t="shared" si="0"/>
        <v>5.74</v>
      </c>
      <c r="K24" s="254">
        <f t="shared" si="1"/>
        <v>3.46</v>
      </c>
      <c r="M24" s="254" t="b">
        <f t="shared" si="2"/>
        <v>1</v>
      </c>
    </row>
    <row r="25" spans="2:13" x14ac:dyDescent="0.2">
      <c r="B25" s="254" t="s">
        <v>50</v>
      </c>
      <c r="C25" s="301">
        <v>0.22</v>
      </c>
      <c r="D25" s="254">
        <v>0.3</v>
      </c>
      <c r="E25" s="254">
        <v>0.2</v>
      </c>
      <c r="G25" s="301">
        <f>INDEX(Pricelist!$H$7:$H$120,MATCH(B25,Pricelist!$C$7:$C$120,0))</f>
        <v>1.02</v>
      </c>
      <c r="H25" s="257">
        <f>INDEX([2]Sheet1!$P$21:$P$178,MATCH(B25,[2]Sheet1!$D$21:$D$178,0))</f>
        <v>1.27</v>
      </c>
      <c r="I25" s="254">
        <f>INDEX([2]Sheet1!$Q$21:$Q$178,MATCH(B25,[2]Sheet1!$D$21:$D$178,0))</f>
        <v>0.23</v>
      </c>
      <c r="J25" s="254">
        <f t="shared" si="0"/>
        <v>1.27</v>
      </c>
      <c r="K25" s="254">
        <f t="shared" si="1"/>
        <v>0.23</v>
      </c>
      <c r="M25" s="254" t="b">
        <f t="shared" si="2"/>
        <v>1</v>
      </c>
    </row>
    <row r="26" spans="2:13" x14ac:dyDescent="0.2">
      <c r="B26" s="254" t="s">
        <v>51</v>
      </c>
      <c r="C26" s="301">
        <v>2.2400000000000002</v>
      </c>
      <c r="D26" s="254">
        <v>2.5099999999999998</v>
      </c>
      <c r="E26" s="254">
        <v>2.2400000000000002</v>
      </c>
      <c r="G26" s="301">
        <f>INDEX(Pricelist!$H$7:$H$120,MATCH(B26,Pricelist!$C$7:$C$120,0))</f>
        <v>1.93</v>
      </c>
      <c r="H26" s="257">
        <f>INDEX([2]Sheet1!$P$21:$P$178,MATCH(B26,[2]Sheet1!$D$21:$D$178,0))</f>
        <v>2.02</v>
      </c>
      <c r="I26" s="254">
        <f>INDEX([2]Sheet1!$Q$21:$Q$178,MATCH(B26,[2]Sheet1!$D$21:$D$178,0))</f>
        <v>1.21</v>
      </c>
      <c r="J26" s="254">
        <f t="shared" si="0"/>
        <v>2.02</v>
      </c>
      <c r="K26" s="254">
        <f t="shared" si="1"/>
        <v>1.21</v>
      </c>
      <c r="M26" s="254" t="b">
        <f t="shared" si="2"/>
        <v>1</v>
      </c>
    </row>
    <row r="27" spans="2:13" x14ac:dyDescent="0.2">
      <c r="B27" s="254" t="s">
        <v>52</v>
      </c>
      <c r="C27" s="301">
        <v>0.67</v>
      </c>
      <c r="D27" s="254">
        <v>0.8</v>
      </c>
      <c r="E27" s="254">
        <v>0.27</v>
      </c>
      <c r="G27" s="301">
        <f>INDEX(Pricelist!$H$7:$H$120,MATCH(B27,Pricelist!$C$7:$C$120,0))</f>
        <v>1.05</v>
      </c>
      <c r="H27" s="257">
        <f>INDEX([2]Sheet1!$P$21:$P$178,MATCH(B27,[2]Sheet1!$D$21:$D$178,0))</f>
        <v>1.3</v>
      </c>
      <c r="I27" s="254">
        <f>INDEX([2]Sheet1!$Q$21:$Q$178,MATCH(B27,[2]Sheet1!$D$21:$D$178,0))</f>
        <v>0.52</v>
      </c>
      <c r="J27" s="254">
        <f t="shared" si="0"/>
        <v>1.3</v>
      </c>
      <c r="K27" s="254">
        <f t="shared" si="1"/>
        <v>0.52</v>
      </c>
      <c r="M27" s="254" t="b">
        <f t="shared" si="2"/>
        <v>1</v>
      </c>
    </row>
    <row r="28" spans="2:13" x14ac:dyDescent="0.2">
      <c r="B28" s="254" t="s">
        <v>53</v>
      </c>
      <c r="C28" s="301">
        <v>3.2</v>
      </c>
      <c r="D28" s="254">
        <v>5.7</v>
      </c>
      <c r="E28" s="254">
        <v>4.0599999999999996</v>
      </c>
      <c r="G28" s="301">
        <f>INDEX(Pricelist!$H$7:$H$120,MATCH(B28,Pricelist!$C$7:$C$120,0))</f>
        <v>3.5</v>
      </c>
      <c r="H28" s="257">
        <f>INDEX([2]Sheet1!$P$21:$P$178,MATCH(B28,[2]Sheet1!$D$21:$D$178,0))</f>
        <v>4.5</v>
      </c>
      <c r="I28" s="254">
        <f>INDEX([2]Sheet1!$Q$21:$Q$178,MATCH(B28,[2]Sheet1!$D$21:$D$178,0))</f>
        <v>3.15</v>
      </c>
      <c r="J28" s="254">
        <f t="shared" si="0"/>
        <v>4.5</v>
      </c>
      <c r="K28" s="254">
        <f t="shared" si="1"/>
        <v>3.15</v>
      </c>
      <c r="M28" s="254" t="b">
        <f t="shared" si="2"/>
        <v>1</v>
      </c>
    </row>
    <row r="29" spans="2:13" x14ac:dyDescent="0.2">
      <c r="B29" s="254" t="s">
        <v>54</v>
      </c>
      <c r="C29" s="301">
        <v>26.5</v>
      </c>
      <c r="D29" s="254">
        <v>25.5</v>
      </c>
      <c r="E29" s="254">
        <v>17</v>
      </c>
      <c r="G29" s="301">
        <f>INDEX(Pricelist!$H$7:$H$120,MATCH(B29,Pricelist!$C$7:$C$120,0))</f>
        <v>112.5</v>
      </c>
      <c r="H29" s="257">
        <f>INDEX([2]Sheet1!$P$21:$P$178,MATCH(B29,[2]Sheet1!$D$21:$D$178,0))</f>
        <v>112.5</v>
      </c>
      <c r="I29" s="254">
        <f>INDEX([2]Sheet1!$Q$21:$Q$178,MATCH(B29,[2]Sheet1!$D$21:$D$178,0))</f>
        <v>26.5</v>
      </c>
      <c r="J29" s="254">
        <f t="shared" si="0"/>
        <v>112.5</v>
      </c>
      <c r="K29" s="254">
        <f t="shared" si="1"/>
        <v>26.5</v>
      </c>
      <c r="M29" s="254" t="b">
        <f t="shared" si="2"/>
        <v>0</v>
      </c>
    </row>
    <row r="30" spans="2:13" x14ac:dyDescent="0.2">
      <c r="B30" s="254" t="s">
        <v>55</v>
      </c>
      <c r="C30" s="301">
        <v>0.6</v>
      </c>
      <c r="D30" s="254">
        <v>0.81</v>
      </c>
      <c r="E30" s="254">
        <v>0.48</v>
      </c>
      <c r="G30" s="301">
        <f>INDEX(Pricelist!$H$7:$H$120,MATCH(B30,Pricelist!$C$7:$C$120,0))</f>
        <v>1.06</v>
      </c>
      <c r="H30" s="257">
        <f>INDEX([2]Sheet1!$P$21:$P$178,MATCH(B30,[2]Sheet1!$D$21:$D$178,0))</f>
        <v>1.22</v>
      </c>
      <c r="I30" s="254">
        <f>INDEX([2]Sheet1!$Q$21:$Q$178,MATCH(B30,[2]Sheet1!$D$21:$D$178,0))</f>
        <v>0.54</v>
      </c>
      <c r="J30" s="254">
        <f t="shared" si="0"/>
        <v>1.22</v>
      </c>
      <c r="K30" s="254">
        <f t="shared" si="1"/>
        <v>0.54</v>
      </c>
      <c r="M30" s="254" t="b">
        <f t="shared" si="2"/>
        <v>1</v>
      </c>
    </row>
    <row r="31" spans="2:13" x14ac:dyDescent="0.2">
      <c r="B31" s="254" t="s">
        <v>56</v>
      </c>
      <c r="C31" s="301">
        <v>0.46</v>
      </c>
      <c r="D31" s="254">
        <v>0.46</v>
      </c>
      <c r="E31" s="254">
        <v>0.2</v>
      </c>
      <c r="G31" s="301">
        <f>INDEX(Pricelist!$H$7:$H$120,MATCH(B31,Pricelist!$C$7:$C$120,0))</f>
        <v>0.81</v>
      </c>
      <c r="H31" s="257">
        <f>INDEX([2]Sheet1!$P$21:$P$178,MATCH(B31,[2]Sheet1!$D$21:$D$178,0))</f>
        <v>0.73</v>
      </c>
      <c r="I31" s="254">
        <f>INDEX([2]Sheet1!$Q$21:$Q$178,MATCH(B31,[2]Sheet1!$D$21:$D$178,0))</f>
        <v>0.42</v>
      </c>
      <c r="J31" s="254">
        <f t="shared" si="0"/>
        <v>0.81</v>
      </c>
      <c r="K31" s="254">
        <f t="shared" si="1"/>
        <v>0.42</v>
      </c>
      <c r="M31" s="254" t="b">
        <f t="shared" si="2"/>
        <v>0</v>
      </c>
    </row>
    <row r="32" spans="2:13" x14ac:dyDescent="0.2">
      <c r="B32" s="254" t="s">
        <v>57</v>
      </c>
      <c r="C32" s="301">
        <v>5.95</v>
      </c>
      <c r="D32" s="254">
        <v>8.4499999999999993</v>
      </c>
      <c r="E32" s="254">
        <v>5.75</v>
      </c>
      <c r="G32" s="301">
        <f>INDEX(Pricelist!$H$7:$H$120,MATCH(B32,Pricelist!$C$7:$C$120,0))</f>
        <v>7</v>
      </c>
      <c r="H32" s="257">
        <f>INDEX([2]Sheet1!$P$21:$P$178,MATCH(B32,[2]Sheet1!$D$21:$D$178,0))</f>
        <v>7.5</v>
      </c>
      <c r="I32" s="254">
        <f>INDEX([2]Sheet1!$Q$21:$Q$178,MATCH(B32,[2]Sheet1!$D$21:$D$178,0))</f>
        <v>5.65</v>
      </c>
      <c r="J32" s="254">
        <f t="shared" si="0"/>
        <v>7.5</v>
      </c>
      <c r="K32" s="254">
        <f t="shared" si="1"/>
        <v>5.65</v>
      </c>
      <c r="M32" s="254" t="b">
        <f t="shared" si="2"/>
        <v>1</v>
      </c>
    </row>
    <row r="33" spans="2:13" x14ac:dyDescent="0.2">
      <c r="B33" s="254" t="s">
        <v>58</v>
      </c>
      <c r="C33" s="301">
        <v>2.0099999999999998</v>
      </c>
      <c r="D33" s="254">
        <v>6.4</v>
      </c>
      <c r="E33" s="254">
        <v>1.81</v>
      </c>
      <c r="G33" s="301">
        <f>INDEX(Pricelist!$H$7:$H$120,MATCH(B33,Pricelist!$C$7:$C$120,0))</f>
        <v>2.65</v>
      </c>
      <c r="H33" s="257">
        <f>INDEX([2]Sheet1!$P$21:$P$178,MATCH(B33,[2]Sheet1!$D$21:$D$178,0))</f>
        <v>2.75</v>
      </c>
      <c r="I33" s="254">
        <f>INDEX([2]Sheet1!$Q$21:$Q$178,MATCH(B33,[2]Sheet1!$D$21:$D$178,0))</f>
        <v>2</v>
      </c>
      <c r="J33" s="254">
        <f t="shared" si="0"/>
        <v>2.75</v>
      </c>
      <c r="K33" s="254">
        <f t="shared" si="1"/>
        <v>2</v>
      </c>
      <c r="M33" s="254" t="b">
        <f t="shared" si="2"/>
        <v>1</v>
      </c>
    </row>
    <row r="34" spans="2:13" x14ac:dyDescent="0.2">
      <c r="B34" s="254" t="s">
        <v>59</v>
      </c>
      <c r="C34" s="301">
        <v>1.01</v>
      </c>
      <c r="D34" s="254">
        <v>2.54</v>
      </c>
      <c r="E34" s="254">
        <v>1.02</v>
      </c>
      <c r="G34" s="301">
        <f>INDEX(Pricelist!$H$7:$H$120,MATCH(B34,Pricelist!$C$7:$C$120,0))</f>
        <v>2.57</v>
      </c>
      <c r="H34" s="257">
        <f>INDEX([2]Sheet1!$P$21:$P$178,MATCH(B34,[2]Sheet1!$D$21:$D$178,0))</f>
        <v>2.33</v>
      </c>
      <c r="I34" s="254">
        <f>INDEX([2]Sheet1!$Q$21:$Q$178,MATCH(B34,[2]Sheet1!$D$21:$D$178,0))</f>
        <v>0.81</v>
      </c>
      <c r="J34" s="254">
        <f t="shared" si="0"/>
        <v>2.57</v>
      </c>
      <c r="K34" s="254">
        <f t="shared" si="1"/>
        <v>0.81</v>
      </c>
      <c r="M34" s="254" t="b">
        <f t="shared" si="2"/>
        <v>0</v>
      </c>
    </row>
    <row r="35" spans="2:13" x14ac:dyDescent="0.2">
      <c r="B35" s="254" t="s">
        <v>60</v>
      </c>
      <c r="C35" s="301">
        <v>0.2</v>
      </c>
      <c r="D35" s="254">
        <v>0.3</v>
      </c>
      <c r="E35" s="254">
        <v>0.2</v>
      </c>
      <c r="G35" s="301">
        <f>INDEX(Pricelist!$H$7:$H$120,MATCH(B35,Pricelist!$C$7:$C$120,0))</f>
        <v>0.33</v>
      </c>
      <c r="H35" s="257">
        <f>INDEX([2]Sheet1!$P$21:$P$178,MATCH(B35,[2]Sheet1!$D$21:$D$178,0))</f>
        <v>0.22</v>
      </c>
      <c r="I35" s="254">
        <f>INDEX([2]Sheet1!$Q$21:$Q$178,MATCH(B35,[2]Sheet1!$D$21:$D$178,0))</f>
        <v>0.2</v>
      </c>
      <c r="J35" s="254">
        <f t="shared" si="0"/>
        <v>0.33</v>
      </c>
      <c r="K35" s="254">
        <f t="shared" si="1"/>
        <v>0.2</v>
      </c>
      <c r="M35" s="254" t="b">
        <f t="shared" si="2"/>
        <v>0</v>
      </c>
    </row>
    <row r="36" spans="2:13" x14ac:dyDescent="0.2">
      <c r="B36" s="254" t="s">
        <v>61</v>
      </c>
      <c r="C36" s="301">
        <v>261</v>
      </c>
      <c r="D36" s="254">
        <v>280</v>
      </c>
      <c r="E36" s="254">
        <v>204</v>
      </c>
      <c r="G36" s="301">
        <f>INDEX(Pricelist!$H$7:$H$120,MATCH(B36,Pricelist!$C$7:$C$120,0))</f>
        <v>330</v>
      </c>
      <c r="H36" s="257">
        <f>INDEX([2]Sheet1!$P$21:$P$178,MATCH(B36,[2]Sheet1!$D$21:$D$178,0))</f>
        <v>330.1</v>
      </c>
      <c r="I36" s="254">
        <f>INDEX([2]Sheet1!$Q$21:$Q$178,MATCH(B36,[2]Sheet1!$D$21:$D$178,0))</f>
        <v>261</v>
      </c>
      <c r="J36" s="254">
        <f t="shared" si="0"/>
        <v>330.1</v>
      </c>
      <c r="K36" s="254">
        <f t="shared" si="1"/>
        <v>261</v>
      </c>
      <c r="M36" s="254" t="b">
        <f t="shared" si="2"/>
        <v>1</v>
      </c>
    </row>
    <row r="37" spans="2:13" x14ac:dyDescent="0.2">
      <c r="B37" s="254" t="s">
        <v>62</v>
      </c>
      <c r="C37" s="301">
        <v>16.05</v>
      </c>
      <c r="D37" s="254">
        <v>21.7</v>
      </c>
      <c r="E37" s="254">
        <v>16.399999999999999</v>
      </c>
      <c r="G37" s="301">
        <f>INDEX(Pricelist!$H$7:$H$120,MATCH(B37,Pricelist!$C$7:$C$120,0))</f>
        <v>28.1</v>
      </c>
      <c r="H37" s="257">
        <f>INDEX([2]Sheet1!$P$21:$P$178,MATCH(B37,[2]Sheet1!$D$21:$D$178,0))</f>
        <v>27.5</v>
      </c>
      <c r="I37" s="254">
        <f>INDEX([2]Sheet1!$Q$21:$Q$178,MATCH(B37,[2]Sheet1!$D$21:$D$178,0))</f>
        <v>16</v>
      </c>
      <c r="J37" s="254">
        <f t="shared" si="0"/>
        <v>28.1</v>
      </c>
      <c r="K37" s="254">
        <f t="shared" si="1"/>
        <v>16</v>
      </c>
      <c r="M37" s="254" t="b">
        <f t="shared" si="2"/>
        <v>0</v>
      </c>
    </row>
    <row r="38" spans="2:13" hidden="1" x14ac:dyDescent="0.2">
      <c r="B38" s="254" t="s">
        <v>253</v>
      </c>
      <c r="C38" s="301">
        <v>0.2</v>
      </c>
      <c r="D38" s="254">
        <v>0.25</v>
      </c>
      <c r="E38" s="254">
        <v>0.2</v>
      </c>
      <c r="G38" s="301" t="e">
        <f>INDEX(Pricelist!$H$7:$H$120,MATCH(B38,Pricelist!$C$7:$C$120,0))</f>
        <v>#N/A</v>
      </c>
      <c r="H38" s="257">
        <f>INDEX([2]Sheet1!$P$21:$P$178,MATCH(B38,[2]Sheet1!$D$21:$D$178,0))</f>
        <v>0.28000000000000003</v>
      </c>
      <c r="I38" s="254">
        <f>INDEX([2]Sheet1!$Q$21:$Q$178,MATCH(B38,[2]Sheet1!$D$21:$D$178,0))</f>
        <v>0.2</v>
      </c>
      <c r="J38" s="254" t="e">
        <f t="shared" si="0"/>
        <v>#N/A</v>
      </c>
      <c r="K38" s="254" t="e">
        <f t="shared" si="1"/>
        <v>#N/A</v>
      </c>
      <c r="M38" s="254" t="e">
        <f t="shared" si="2"/>
        <v>#N/A</v>
      </c>
    </row>
    <row r="39" spans="2:13" hidden="1" x14ac:dyDescent="0.2">
      <c r="B39" s="254" t="s">
        <v>254</v>
      </c>
      <c r="C39" s="301">
        <v>0.2</v>
      </c>
      <c r="D39" s="254">
        <v>0.2</v>
      </c>
      <c r="E39" s="254">
        <v>0.2</v>
      </c>
      <c r="G39" s="301" t="e">
        <f>INDEX(Pricelist!$H$7:$H$120,MATCH(B39,Pricelist!$C$7:$C$120,0))</f>
        <v>#N/A</v>
      </c>
      <c r="H39" s="257">
        <f>INDEX([2]Sheet1!$P$21:$P$178,MATCH(B39,[2]Sheet1!$D$21:$D$178,0))</f>
        <v>0.2</v>
      </c>
      <c r="I39" s="254">
        <f>INDEX([2]Sheet1!$Q$21:$Q$178,MATCH(B39,[2]Sheet1!$D$21:$D$178,0))</f>
        <v>0.2</v>
      </c>
      <c r="J39" s="254" t="e">
        <f t="shared" si="0"/>
        <v>#N/A</v>
      </c>
      <c r="K39" s="254" t="e">
        <f t="shared" si="1"/>
        <v>#N/A</v>
      </c>
      <c r="M39" s="254" t="e">
        <f t="shared" si="2"/>
        <v>#N/A</v>
      </c>
    </row>
    <row r="40" spans="2:13" hidden="1" x14ac:dyDescent="0.2">
      <c r="B40" s="254" t="s">
        <v>255</v>
      </c>
      <c r="C40" s="301">
        <v>5.79</v>
      </c>
      <c r="D40" s="254">
        <v>6</v>
      </c>
      <c r="E40" s="254">
        <v>5.4</v>
      </c>
      <c r="G40" s="301" t="e">
        <f>INDEX(Pricelist!$H$7:$H$120,MATCH(B40,Pricelist!$C$7:$C$120,0))</f>
        <v>#N/A</v>
      </c>
      <c r="H40" s="257">
        <f>INDEX([2]Sheet1!$P$21:$P$178,MATCH(B40,[2]Sheet1!$D$21:$D$178,0))</f>
        <v>5.79</v>
      </c>
      <c r="I40" s="254">
        <f>INDEX([2]Sheet1!$Q$21:$Q$178,MATCH(B40,[2]Sheet1!$D$21:$D$178,0))</f>
        <v>5.79</v>
      </c>
      <c r="J40" s="254" t="e">
        <f t="shared" si="0"/>
        <v>#N/A</v>
      </c>
      <c r="K40" s="254" t="e">
        <f t="shared" si="1"/>
        <v>#N/A</v>
      </c>
      <c r="M40" s="254" t="e">
        <f t="shared" si="2"/>
        <v>#N/A</v>
      </c>
    </row>
    <row r="41" spans="2:13" hidden="1" x14ac:dyDescent="0.2">
      <c r="B41" s="254" t="s">
        <v>256</v>
      </c>
      <c r="C41" s="301">
        <v>3.6</v>
      </c>
      <c r="D41" s="254">
        <v>4.25</v>
      </c>
      <c r="E41" s="254">
        <v>4.25</v>
      </c>
      <c r="G41" s="301" t="e">
        <f>INDEX(Pricelist!$H$7:$H$120,MATCH(B41,Pricelist!$C$7:$C$120,0))</f>
        <v>#N/A</v>
      </c>
      <c r="H41" s="257">
        <f>INDEX([2]Sheet1!$P$21:$P$178,MATCH(B41,[2]Sheet1!$D$21:$D$178,0))</f>
        <v>4</v>
      </c>
      <c r="I41" s="254">
        <f>INDEX([2]Sheet1!$Q$21:$Q$178,MATCH(B41,[2]Sheet1!$D$21:$D$178,0))</f>
        <v>3.24</v>
      </c>
      <c r="J41" s="254" t="e">
        <f t="shared" si="0"/>
        <v>#N/A</v>
      </c>
      <c r="K41" s="254" t="e">
        <f t="shared" si="1"/>
        <v>#N/A</v>
      </c>
      <c r="M41" s="254" t="e">
        <f t="shared" si="2"/>
        <v>#N/A</v>
      </c>
    </row>
    <row r="42" spans="2:13" x14ac:dyDescent="0.2">
      <c r="B42" s="254" t="s">
        <v>63</v>
      </c>
      <c r="C42" s="301">
        <v>16.2</v>
      </c>
      <c r="D42" s="254">
        <v>22.1</v>
      </c>
      <c r="E42" s="254">
        <v>16.2</v>
      </c>
      <c r="G42" s="301">
        <f>INDEX(Pricelist!$H$7:$H$120,MATCH(B42,Pricelist!$C$7:$C$120,0))</f>
        <v>17.75</v>
      </c>
      <c r="H42" s="257">
        <f>INDEX([2]Sheet1!$P$21:$P$178,MATCH(B42,[2]Sheet1!$D$21:$D$178,0))</f>
        <v>17.75</v>
      </c>
      <c r="I42" s="254">
        <f>INDEX([2]Sheet1!$Q$21:$Q$178,MATCH(B42,[2]Sheet1!$D$21:$D$178,0))</f>
        <v>16.2</v>
      </c>
      <c r="J42" s="254">
        <f t="shared" si="0"/>
        <v>17.75</v>
      </c>
      <c r="K42" s="254">
        <f t="shared" si="1"/>
        <v>16.2</v>
      </c>
      <c r="M42" s="254" t="b">
        <f t="shared" si="2"/>
        <v>0</v>
      </c>
    </row>
    <row r="43" spans="2:13" x14ac:dyDescent="0.2">
      <c r="B43" s="254" t="s">
        <v>64</v>
      </c>
      <c r="C43" s="301">
        <v>6.69</v>
      </c>
      <c r="D43" s="254">
        <v>8.65</v>
      </c>
      <c r="E43" s="254">
        <v>4.62</v>
      </c>
      <c r="G43" s="301">
        <f>INDEX(Pricelist!$H$7:$H$120,MATCH(B43,Pricelist!$C$7:$C$120,0))</f>
        <v>23.7</v>
      </c>
      <c r="H43" s="257">
        <f>INDEX([2]Sheet1!$P$21:$P$178,MATCH(B43,[2]Sheet1!$D$21:$D$178,0))</f>
        <v>31.2</v>
      </c>
      <c r="I43" s="254">
        <f>INDEX([2]Sheet1!$Q$21:$Q$178,MATCH(B43,[2]Sheet1!$D$21:$D$178,0))</f>
        <v>5.5</v>
      </c>
      <c r="J43" s="254">
        <f t="shared" si="0"/>
        <v>31.2</v>
      </c>
      <c r="K43" s="254">
        <f t="shared" si="1"/>
        <v>5.5</v>
      </c>
      <c r="M43" s="254" t="b">
        <f t="shared" si="2"/>
        <v>1</v>
      </c>
    </row>
    <row r="44" spans="2:13" x14ac:dyDescent="0.2">
      <c r="B44" s="254" t="s">
        <v>65</v>
      </c>
      <c r="C44" s="301">
        <v>10.6</v>
      </c>
      <c r="D44" s="254">
        <v>8.9</v>
      </c>
      <c r="E44" s="254">
        <v>4.7</v>
      </c>
      <c r="G44" s="301">
        <f>INDEX(Pricelist!$H$7:$H$120,MATCH(B44,Pricelist!$C$7:$C$120,0))</f>
        <v>13.95</v>
      </c>
      <c r="H44" s="257">
        <f>INDEX([2]Sheet1!$P$21:$P$178,MATCH(B44,[2]Sheet1!$D$21:$D$178,0))</f>
        <v>16.899999999999999</v>
      </c>
      <c r="I44" s="254">
        <f>INDEX([2]Sheet1!$Q$21:$Q$178,MATCH(B44,[2]Sheet1!$D$21:$D$178,0))</f>
        <v>10.5</v>
      </c>
      <c r="J44" s="254">
        <f t="shared" si="0"/>
        <v>16.899999999999999</v>
      </c>
      <c r="K44" s="254">
        <f t="shared" si="1"/>
        <v>10.5</v>
      </c>
      <c r="M44" s="254" t="b">
        <f t="shared" si="2"/>
        <v>1</v>
      </c>
    </row>
    <row r="45" spans="2:13" x14ac:dyDescent="0.2">
      <c r="B45" s="254" t="s">
        <v>66</v>
      </c>
      <c r="C45" s="301">
        <v>3.5</v>
      </c>
      <c r="D45" s="254">
        <v>2.5</v>
      </c>
      <c r="E45" s="254">
        <v>1.9</v>
      </c>
      <c r="G45" s="301">
        <f>INDEX(Pricelist!$H$7:$H$120,MATCH(B45,Pricelist!$C$7:$C$120,0))</f>
        <v>9.75</v>
      </c>
      <c r="H45" s="257">
        <f>INDEX([2]Sheet1!$P$21:$P$178,MATCH(B45,[2]Sheet1!$D$21:$D$178,0))</f>
        <v>9.5</v>
      </c>
      <c r="I45" s="254">
        <f>INDEX([2]Sheet1!$Q$21:$Q$178,MATCH(B45,[2]Sheet1!$D$21:$D$178,0))</f>
        <v>3.5</v>
      </c>
      <c r="J45" s="254">
        <f t="shared" si="0"/>
        <v>9.75</v>
      </c>
      <c r="K45" s="254">
        <f t="shared" si="1"/>
        <v>3.5</v>
      </c>
      <c r="M45" s="254" t="b">
        <f t="shared" si="2"/>
        <v>0</v>
      </c>
    </row>
    <row r="46" spans="2:13" hidden="1" x14ac:dyDescent="0.2">
      <c r="B46" s="254" t="s">
        <v>298</v>
      </c>
      <c r="C46" s="301" t="e">
        <v>#N/A</v>
      </c>
      <c r="D46" s="254" t="e">
        <v>#N/A</v>
      </c>
      <c r="E46" s="254" t="e">
        <v>#N/A</v>
      </c>
      <c r="G46" s="301" t="e">
        <f>INDEX(Pricelist!$H$7:$H$120,MATCH(B46,Pricelist!$C$7:$C$120,0))</f>
        <v>#N/A</v>
      </c>
      <c r="H46" s="257" t="e">
        <f>INDEX([2]Sheet1!$P$21:$P$178,MATCH(B46,[2]Sheet1!$D$21:$D$178,0))</f>
        <v>#N/A</v>
      </c>
      <c r="I46" s="254" t="e">
        <f>INDEX([2]Sheet1!$Q$21:$Q$178,MATCH(B46,[2]Sheet1!$D$21:$D$178,0))</f>
        <v>#N/A</v>
      </c>
      <c r="J46" s="254" t="e">
        <f t="shared" si="0"/>
        <v>#N/A</v>
      </c>
      <c r="K46" s="254" t="e">
        <f t="shared" si="1"/>
        <v>#N/A</v>
      </c>
      <c r="M46" s="254" t="e">
        <f t="shared" si="2"/>
        <v>#N/A</v>
      </c>
    </row>
    <row r="47" spans="2:13" x14ac:dyDescent="0.2">
      <c r="B47" s="254" t="s">
        <v>67</v>
      </c>
      <c r="C47" s="301">
        <v>10.9</v>
      </c>
      <c r="D47" s="254">
        <v>12.7</v>
      </c>
      <c r="E47" s="254">
        <v>6.9</v>
      </c>
      <c r="G47" s="301">
        <f>INDEX(Pricelist!$H$7:$H$120,MATCH(B47,Pricelist!$C$7:$C$120,0))</f>
        <v>17.350000000000001</v>
      </c>
      <c r="H47" s="257">
        <f>INDEX([2]Sheet1!$P$21:$P$178,MATCH(B47,[2]Sheet1!$D$21:$D$178,0))</f>
        <v>22.3</v>
      </c>
      <c r="I47" s="254">
        <f>INDEX([2]Sheet1!$Q$21:$Q$178,MATCH(B47,[2]Sheet1!$D$21:$D$178,0))</f>
        <v>10.3</v>
      </c>
      <c r="J47" s="254">
        <f t="shared" si="0"/>
        <v>22.3</v>
      </c>
      <c r="K47" s="254">
        <f t="shared" si="1"/>
        <v>10.3</v>
      </c>
      <c r="M47" s="254" t="b">
        <f t="shared" si="2"/>
        <v>1</v>
      </c>
    </row>
    <row r="48" spans="2:13" x14ac:dyDescent="0.2">
      <c r="B48" s="254" t="s">
        <v>68</v>
      </c>
      <c r="C48" s="301">
        <v>3.85</v>
      </c>
      <c r="D48" s="254">
        <v>3.5</v>
      </c>
      <c r="E48" s="254">
        <v>2.66</v>
      </c>
      <c r="G48" s="301">
        <f>INDEX(Pricelist!$H$7:$H$120,MATCH(B48,Pricelist!$C$7:$C$120,0))</f>
        <v>6</v>
      </c>
      <c r="H48" s="257">
        <f>INDEX([2]Sheet1!$P$21:$P$178,MATCH(B48,[2]Sheet1!$D$21:$D$178,0))</f>
        <v>7</v>
      </c>
      <c r="I48" s="254">
        <f>INDEX([2]Sheet1!$Q$21:$Q$178,MATCH(B48,[2]Sheet1!$D$21:$D$178,0))</f>
        <v>3.47</v>
      </c>
      <c r="J48" s="254">
        <f t="shared" si="0"/>
        <v>7</v>
      </c>
      <c r="K48" s="254">
        <f t="shared" si="1"/>
        <v>3.47</v>
      </c>
      <c r="M48" s="254" t="b">
        <f t="shared" si="2"/>
        <v>1</v>
      </c>
    </row>
    <row r="49" spans="2:13" x14ac:dyDescent="0.2">
      <c r="B49" s="254" t="s">
        <v>69</v>
      </c>
      <c r="C49" s="301">
        <v>4.3499999999999996</v>
      </c>
      <c r="D49" s="254">
        <v>2.79</v>
      </c>
      <c r="E49" s="254">
        <v>2.1</v>
      </c>
      <c r="G49" s="301">
        <f>INDEX(Pricelist!$H$7:$H$120,MATCH(B49,Pricelist!$C$7:$C$120,0))</f>
        <v>7.37</v>
      </c>
      <c r="H49" s="257">
        <f>INDEX([2]Sheet1!$P$21:$P$178,MATCH(B49,[2]Sheet1!$D$21:$D$178,0))</f>
        <v>8.93</v>
      </c>
      <c r="I49" s="254">
        <f>INDEX([2]Sheet1!$Q$21:$Q$178,MATCH(B49,[2]Sheet1!$D$21:$D$178,0))</f>
        <v>4.3600000000000003</v>
      </c>
      <c r="J49" s="254">
        <f t="shared" si="0"/>
        <v>8.93</v>
      </c>
      <c r="K49" s="254">
        <f t="shared" si="1"/>
        <v>4.3600000000000003</v>
      </c>
      <c r="M49" s="254" t="b">
        <f t="shared" si="2"/>
        <v>1</v>
      </c>
    </row>
    <row r="50" spans="2:13" x14ac:dyDescent="0.2">
      <c r="B50" s="254" t="s">
        <v>70</v>
      </c>
      <c r="C50" s="301">
        <v>9</v>
      </c>
      <c r="D50" s="254">
        <v>6.76</v>
      </c>
      <c r="E50" s="254">
        <v>4.28</v>
      </c>
      <c r="G50" s="301">
        <f>INDEX(Pricelist!$H$7:$H$120,MATCH(B50,Pricelist!$C$7:$C$120,0))</f>
        <v>15.5</v>
      </c>
      <c r="H50" s="257">
        <f>INDEX([2]Sheet1!$P$21:$P$178,MATCH(B50,[2]Sheet1!$D$21:$D$178,0))</f>
        <v>16.489999999999998</v>
      </c>
      <c r="I50" s="254">
        <f>INDEX([2]Sheet1!$Q$21:$Q$178,MATCH(B50,[2]Sheet1!$D$21:$D$178,0))</f>
        <v>8.5</v>
      </c>
      <c r="J50" s="254">
        <f t="shared" si="0"/>
        <v>16.489999999999998</v>
      </c>
      <c r="K50" s="254">
        <f t="shared" si="1"/>
        <v>8.5</v>
      </c>
      <c r="M50" s="254" t="b">
        <f t="shared" si="2"/>
        <v>1</v>
      </c>
    </row>
    <row r="51" spans="2:13" x14ac:dyDescent="0.2">
      <c r="B51" s="254" t="s">
        <v>71</v>
      </c>
      <c r="C51" s="301">
        <v>28.4</v>
      </c>
      <c r="D51" s="254">
        <v>34.700000000000003</v>
      </c>
      <c r="E51" s="254">
        <v>26.1</v>
      </c>
      <c r="G51" s="301">
        <f>INDEX(Pricelist!$H$7:$H$120,MATCH(B51,Pricelist!$C$7:$C$120,0))</f>
        <v>30</v>
      </c>
      <c r="H51" s="257">
        <f>INDEX([2]Sheet1!$P$21:$P$178,MATCH(B51,[2]Sheet1!$D$21:$D$178,0))</f>
        <v>35.1</v>
      </c>
      <c r="I51" s="254">
        <f>INDEX([2]Sheet1!$Q$21:$Q$178,MATCH(B51,[2]Sheet1!$D$21:$D$178,0))</f>
        <v>28.4</v>
      </c>
      <c r="J51" s="254">
        <f t="shared" si="0"/>
        <v>35.1</v>
      </c>
      <c r="K51" s="254">
        <f t="shared" si="1"/>
        <v>28.4</v>
      </c>
      <c r="M51" s="254" t="b">
        <f t="shared" si="2"/>
        <v>1</v>
      </c>
    </row>
    <row r="52" spans="2:13" x14ac:dyDescent="0.2">
      <c r="B52" s="254" t="s">
        <v>72</v>
      </c>
      <c r="C52" s="301">
        <v>0.28999999999999998</v>
      </c>
      <c r="D52" s="254">
        <v>0.72</v>
      </c>
      <c r="E52" s="254">
        <v>0.3</v>
      </c>
      <c r="G52" s="301">
        <f>INDEX(Pricelist!$H$7:$H$120,MATCH(B52,Pricelist!$C$7:$C$120,0))</f>
        <v>2.54</v>
      </c>
      <c r="H52" s="257">
        <f>INDEX([2]Sheet1!$P$21:$P$178,MATCH(B52,[2]Sheet1!$D$21:$D$178,0))</f>
        <v>3.5</v>
      </c>
      <c r="I52" s="254">
        <f>INDEX([2]Sheet1!$Q$21:$Q$178,MATCH(B52,[2]Sheet1!$D$21:$D$178,0))</f>
        <v>0.25</v>
      </c>
      <c r="J52" s="254">
        <f t="shared" si="0"/>
        <v>3.5</v>
      </c>
      <c r="K52" s="254">
        <f t="shared" si="1"/>
        <v>0.25</v>
      </c>
      <c r="M52" s="254" t="b">
        <f t="shared" si="2"/>
        <v>1</v>
      </c>
    </row>
    <row r="53" spans="2:13" x14ac:dyDescent="0.2">
      <c r="B53" s="254" t="s">
        <v>378</v>
      </c>
      <c r="C53" s="301">
        <v>149</v>
      </c>
      <c r="G53" s="301">
        <f>INDEX(Pricelist!$H$7:$H$120,MATCH(B53,Pricelist!$C$7:$C$120,0))</f>
        <v>350</v>
      </c>
      <c r="H53" s="257">
        <f>INDEX([2]Sheet1!$P$21:$P$178,MATCH(B53,[2]Sheet1!$D$21:$D$178,0))</f>
        <v>325</v>
      </c>
      <c r="I53" s="254">
        <f>INDEX([2]Sheet1!$Q$21:$Q$178,MATCH(B53,[2]Sheet1!$D$21:$D$178,0))</f>
        <v>134</v>
      </c>
      <c r="J53" s="254">
        <f t="shared" ref="J53" si="3">IF(G53&gt;H53,G53,H53)</f>
        <v>350</v>
      </c>
      <c r="K53" s="254">
        <f t="shared" ref="K53" si="4">IF(G53&lt;I53,G53,I53)</f>
        <v>134</v>
      </c>
      <c r="M53" s="254" t="b">
        <f t="shared" ref="M53" si="5">J53&gt;G53</f>
        <v>0</v>
      </c>
    </row>
    <row r="54" spans="2:13" x14ac:dyDescent="0.2">
      <c r="B54" s="254" t="s">
        <v>73</v>
      </c>
      <c r="C54" s="301">
        <v>6.15</v>
      </c>
      <c r="D54" s="254">
        <v>7.25</v>
      </c>
      <c r="E54" s="254">
        <v>6</v>
      </c>
      <c r="G54" s="301">
        <f>INDEX(Pricelist!$H$7:$H$120,MATCH(B54,Pricelist!$C$7:$C$120,0))</f>
        <v>7.75</v>
      </c>
      <c r="H54" s="257">
        <f>INDEX([2]Sheet1!$P$21:$P$178,MATCH(B54,[2]Sheet1!$D$21:$D$178,0))</f>
        <v>8.4499999999999993</v>
      </c>
      <c r="I54" s="254">
        <f>INDEX([2]Sheet1!$Q$21:$Q$178,MATCH(B54,[2]Sheet1!$D$21:$D$178,0))</f>
        <v>5.75</v>
      </c>
      <c r="J54" s="254">
        <f t="shared" si="0"/>
        <v>8.4499999999999993</v>
      </c>
      <c r="K54" s="254">
        <f t="shared" si="1"/>
        <v>5.75</v>
      </c>
      <c r="M54" s="254" t="b">
        <f t="shared" si="2"/>
        <v>1</v>
      </c>
    </row>
    <row r="55" spans="2:13" hidden="1" x14ac:dyDescent="0.2">
      <c r="B55" s="254" t="s">
        <v>75</v>
      </c>
      <c r="C55" s="301">
        <v>0.81</v>
      </c>
      <c r="D55" s="254">
        <v>0.81</v>
      </c>
      <c r="E55" s="254">
        <v>0.81</v>
      </c>
      <c r="G55" s="301">
        <f>INDEX(Pricelist!$H$7:$H$120,MATCH(B55,Pricelist!$C$7:$C$120,0))</f>
        <v>3.22</v>
      </c>
      <c r="H55" s="257">
        <f>INDEX([2]Sheet1!$P$21:$P$178,MATCH(B55,[2]Sheet1!$D$21:$D$178,0))</f>
        <v>2.4300000000000002</v>
      </c>
      <c r="I55" s="254">
        <f>INDEX([2]Sheet1!$Q$21:$Q$178,MATCH(B55,[2]Sheet1!$D$21:$D$178,0))</f>
        <v>0.81</v>
      </c>
      <c r="J55" s="254">
        <f t="shared" si="0"/>
        <v>3.22</v>
      </c>
      <c r="K55" s="254">
        <f t="shared" si="1"/>
        <v>0.81</v>
      </c>
      <c r="M55" s="254" t="b">
        <f t="shared" si="2"/>
        <v>0</v>
      </c>
    </row>
    <row r="56" spans="2:13" x14ac:dyDescent="0.2">
      <c r="B56" s="254" t="s">
        <v>257</v>
      </c>
      <c r="C56" s="301">
        <v>0.2</v>
      </c>
      <c r="D56" s="254">
        <v>0.2</v>
      </c>
      <c r="E56" s="254">
        <v>0.2</v>
      </c>
      <c r="G56" s="301" t="e">
        <f>INDEX(Pricelist!$H$7:$H$120,MATCH(B56,Pricelist!$C$7:$C$120,0))</f>
        <v>#N/A</v>
      </c>
      <c r="H56" s="257">
        <f>INDEX([2]Sheet1!$P$21:$P$178,MATCH(B56,[2]Sheet1!$D$21:$D$178,0))</f>
        <v>0.2</v>
      </c>
      <c r="I56" s="254">
        <f>INDEX([2]Sheet1!$Q$21:$Q$178,MATCH(B56,[2]Sheet1!$D$21:$D$178,0))</f>
        <v>0.2</v>
      </c>
      <c r="J56" s="254" t="e">
        <f t="shared" si="0"/>
        <v>#N/A</v>
      </c>
      <c r="K56" s="254" t="e">
        <f t="shared" si="1"/>
        <v>#N/A</v>
      </c>
      <c r="M56" s="254" t="e">
        <f t="shared" si="2"/>
        <v>#N/A</v>
      </c>
    </row>
    <row r="57" spans="2:13" x14ac:dyDescent="0.2">
      <c r="B57" s="254" t="s">
        <v>74</v>
      </c>
      <c r="C57" s="301">
        <v>2.48</v>
      </c>
      <c r="D57" s="254">
        <v>4.1900000000000004</v>
      </c>
      <c r="E57" s="254">
        <v>4.1900000000000004</v>
      </c>
      <c r="G57" s="301" t="e">
        <f>INDEX(Pricelist!$H$7:$H$120,MATCH(B57,Pricelist!$C$7:$C$120,0))</f>
        <v>#N/A</v>
      </c>
      <c r="H57" s="257">
        <f>INDEX([2]Sheet1!$P$21:$P$178,MATCH(B57,[2]Sheet1!$D$21:$D$178,0))</f>
        <v>2.48</v>
      </c>
      <c r="I57" s="254">
        <f>INDEX([2]Sheet1!$Q$21:$Q$178,MATCH(B57,[2]Sheet1!$D$21:$D$178,0))</f>
        <v>2.48</v>
      </c>
      <c r="J57" s="254" t="e">
        <f t="shared" si="0"/>
        <v>#N/A</v>
      </c>
      <c r="K57" s="254" t="e">
        <f t="shared" si="1"/>
        <v>#N/A</v>
      </c>
      <c r="M57" s="254" t="e">
        <f t="shared" si="2"/>
        <v>#N/A</v>
      </c>
    </row>
    <row r="58" spans="2:13" x14ac:dyDescent="0.2">
      <c r="B58" s="254" t="s">
        <v>76</v>
      </c>
      <c r="C58" s="301">
        <v>23</v>
      </c>
      <c r="D58" s="254">
        <v>30</v>
      </c>
      <c r="E58" s="254">
        <v>27</v>
      </c>
      <c r="G58" s="301">
        <f>INDEX(Pricelist!$H$7:$H$120,MATCH(B58,Pricelist!$C$7:$C$120,0))</f>
        <v>34</v>
      </c>
      <c r="H58" s="257">
        <f>INDEX([2]Sheet1!$P$21:$P$178,MATCH(B58,[2]Sheet1!$D$21:$D$178,0))</f>
        <v>36.700000000000003</v>
      </c>
      <c r="I58" s="254">
        <f>INDEX([2]Sheet1!$Q$21:$Q$178,MATCH(B58,[2]Sheet1!$D$21:$D$178,0))</f>
        <v>22.75</v>
      </c>
      <c r="J58" s="254">
        <f t="shared" si="0"/>
        <v>36.700000000000003</v>
      </c>
      <c r="K58" s="254">
        <f t="shared" si="1"/>
        <v>22.75</v>
      </c>
      <c r="M58" s="254" t="b">
        <f t="shared" si="2"/>
        <v>1</v>
      </c>
    </row>
    <row r="59" spans="2:13" x14ac:dyDescent="0.2">
      <c r="B59" s="254" t="s">
        <v>77</v>
      </c>
      <c r="C59" s="301">
        <v>0.2</v>
      </c>
      <c r="D59" s="254">
        <v>0.24</v>
      </c>
      <c r="E59" s="254">
        <v>0.2</v>
      </c>
      <c r="G59" s="301">
        <f>INDEX(Pricelist!$H$7:$H$120,MATCH(B59,Pricelist!$C$7:$C$120,0))</f>
        <v>0.25</v>
      </c>
      <c r="H59" s="257">
        <f>INDEX([2]Sheet1!$P$21:$P$178,MATCH(B59,[2]Sheet1!$D$21:$D$178,0))</f>
        <v>0.26</v>
      </c>
      <c r="I59" s="254">
        <f>INDEX([2]Sheet1!$Q$21:$Q$178,MATCH(B59,[2]Sheet1!$D$21:$D$178,0))</f>
        <v>0.2</v>
      </c>
      <c r="J59" s="254">
        <f t="shared" si="0"/>
        <v>0.26</v>
      </c>
      <c r="K59" s="254">
        <f t="shared" si="1"/>
        <v>0.2</v>
      </c>
      <c r="M59" s="254" t="b">
        <f t="shared" si="2"/>
        <v>1</v>
      </c>
    </row>
    <row r="60" spans="2:13" x14ac:dyDescent="0.2">
      <c r="B60" s="254" t="s">
        <v>78</v>
      </c>
      <c r="C60" s="301">
        <v>69.3</v>
      </c>
      <c r="D60" s="254">
        <v>39.9</v>
      </c>
      <c r="E60" s="254">
        <v>17.649999999999999</v>
      </c>
      <c r="G60" s="301">
        <f>INDEX(Pricelist!$H$7:$H$120,MATCH(B60,Pricelist!$C$7:$C$120,0))</f>
        <v>80</v>
      </c>
      <c r="H60" s="257">
        <f>INDEX([2]Sheet1!$P$21:$P$178,MATCH(B60,[2]Sheet1!$D$21:$D$178,0))</f>
        <v>80</v>
      </c>
      <c r="I60" s="254">
        <f>INDEX([2]Sheet1!$Q$21:$Q$178,MATCH(B60,[2]Sheet1!$D$21:$D$178,0))</f>
        <v>63</v>
      </c>
      <c r="J60" s="254">
        <f t="shared" si="0"/>
        <v>80</v>
      </c>
      <c r="K60" s="254">
        <f t="shared" si="1"/>
        <v>63</v>
      </c>
      <c r="M60" s="254" t="b">
        <f t="shared" si="2"/>
        <v>0</v>
      </c>
    </row>
    <row r="61" spans="2:13" x14ac:dyDescent="0.2">
      <c r="B61" s="254" t="s">
        <v>79</v>
      </c>
      <c r="C61" s="301">
        <v>2.34</v>
      </c>
      <c r="D61" s="254">
        <v>4.28</v>
      </c>
      <c r="E61" s="254">
        <v>1.0900000000000001</v>
      </c>
      <c r="G61" s="301">
        <f>INDEX(Pricelist!$H$7:$H$120,MATCH(B61,Pricelist!$C$7:$C$120,0))</f>
        <v>3</v>
      </c>
      <c r="H61" s="257">
        <f>INDEX([2]Sheet1!$P$21:$P$178,MATCH(B61,[2]Sheet1!$D$21:$D$178,0))</f>
        <v>3.7</v>
      </c>
      <c r="I61" s="254">
        <f>INDEX([2]Sheet1!$Q$21:$Q$178,MATCH(B61,[2]Sheet1!$D$21:$D$178,0))</f>
        <v>2.08</v>
      </c>
      <c r="J61" s="254">
        <f t="shared" si="0"/>
        <v>3.7</v>
      </c>
      <c r="K61" s="254">
        <f t="shared" si="1"/>
        <v>2.08</v>
      </c>
      <c r="M61" s="254" t="b">
        <f t="shared" si="2"/>
        <v>1</v>
      </c>
    </row>
    <row r="62" spans="2:13" hidden="1" x14ac:dyDescent="0.2">
      <c r="B62" s="254" t="s">
        <v>80</v>
      </c>
      <c r="C62" s="301">
        <v>1.05</v>
      </c>
      <c r="D62" s="254">
        <v>1.6</v>
      </c>
      <c r="E62" s="254">
        <v>0.91</v>
      </c>
      <c r="G62" s="301">
        <f>INDEX(Pricelist!$H$7:$H$120,MATCH(B62,Pricelist!$C$7:$C$120,0))</f>
        <v>2.56</v>
      </c>
      <c r="H62" s="257">
        <f>INDEX([2]Sheet1!$P$21:$P$178,MATCH(B62,[2]Sheet1!$D$21:$D$178,0))</f>
        <v>4.38</v>
      </c>
      <c r="I62" s="254">
        <f>INDEX([2]Sheet1!$Q$21:$Q$178,MATCH(B62,[2]Sheet1!$D$21:$D$178,0))</f>
        <v>0.99</v>
      </c>
      <c r="J62" s="254">
        <f t="shared" si="0"/>
        <v>4.38</v>
      </c>
      <c r="K62" s="254">
        <f t="shared" si="1"/>
        <v>0.99</v>
      </c>
      <c r="M62" s="254" t="b">
        <f t="shared" si="2"/>
        <v>1</v>
      </c>
    </row>
    <row r="63" spans="2:13" x14ac:dyDescent="0.2">
      <c r="B63" s="254" t="s">
        <v>258</v>
      </c>
      <c r="C63" s="301">
        <v>1.27</v>
      </c>
      <c r="D63" s="254">
        <v>1.36</v>
      </c>
      <c r="E63" s="254">
        <v>1.32</v>
      </c>
      <c r="G63" s="301" t="e">
        <f>INDEX(Pricelist!$H$7:$H$120,MATCH(B63,Pricelist!$C$7:$C$120,0))</f>
        <v>#N/A</v>
      </c>
      <c r="H63" s="257">
        <f>INDEX([2]Sheet1!$P$21:$P$178,MATCH(B63,[2]Sheet1!$D$21:$D$178,0))</f>
        <v>1.28</v>
      </c>
      <c r="I63" s="254">
        <f>INDEX([2]Sheet1!$Q$21:$Q$178,MATCH(B63,[2]Sheet1!$D$21:$D$178,0))</f>
        <v>1.22</v>
      </c>
      <c r="J63" s="254" t="e">
        <f t="shared" si="0"/>
        <v>#N/A</v>
      </c>
      <c r="K63" s="254" t="e">
        <f t="shared" si="1"/>
        <v>#N/A</v>
      </c>
      <c r="M63" s="254" t="e">
        <f t="shared" si="2"/>
        <v>#N/A</v>
      </c>
    </row>
    <row r="64" spans="2:13" x14ac:dyDescent="0.2">
      <c r="B64" s="254" t="s">
        <v>81</v>
      </c>
      <c r="C64" s="301">
        <v>7.4</v>
      </c>
      <c r="G64" s="301">
        <f>INDEX(Pricelist!$H$7:$H$120,MATCH(B64,Pricelist!$C$7:$C$120,0))</f>
        <v>8.8000000000000007</v>
      </c>
      <c r="H64" s="257">
        <f>INDEX([2]Sheet1!$P$21:$P$178,MATCH(B64,[2]Sheet1!$D$21:$D$178,0))</f>
        <v>9.1999999999999993</v>
      </c>
      <c r="I64" s="254">
        <f>INDEX([2]Sheet1!$Q$21:$Q$178,MATCH(B64,[2]Sheet1!$D$21:$D$178,0))</f>
        <v>7</v>
      </c>
      <c r="J64" s="254">
        <f t="shared" si="0"/>
        <v>9.1999999999999993</v>
      </c>
      <c r="K64" s="254">
        <f t="shared" si="1"/>
        <v>7</v>
      </c>
      <c r="M64" s="254" t="b">
        <f t="shared" si="2"/>
        <v>1</v>
      </c>
    </row>
    <row r="65" spans="2:13" hidden="1" x14ac:dyDescent="0.2">
      <c r="B65" s="254" t="s">
        <v>82</v>
      </c>
      <c r="C65" s="301">
        <v>4.7</v>
      </c>
      <c r="D65" s="254">
        <v>7.07</v>
      </c>
      <c r="E65" s="254">
        <v>4.5</v>
      </c>
      <c r="G65" s="301">
        <f>INDEX(Pricelist!$H$7:$H$120,MATCH(B65,Pricelist!$C$7:$C$120,0))</f>
        <v>4.5999999999999996</v>
      </c>
      <c r="H65" s="257">
        <f>INDEX([2]Sheet1!$P$21:$P$178,MATCH(B65,[2]Sheet1!$D$21:$D$178,0))</f>
        <v>5.5</v>
      </c>
      <c r="I65" s="254">
        <f>INDEX([2]Sheet1!$Q$21:$Q$178,MATCH(B65,[2]Sheet1!$D$21:$D$178,0))</f>
        <v>4.05</v>
      </c>
      <c r="J65" s="254">
        <f t="shared" si="0"/>
        <v>5.5</v>
      </c>
      <c r="K65" s="254">
        <f t="shared" si="1"/>
        <v>4.05</v>
      </c>
      <c r="M65" s="254" t="b">
        <f t="shared" si="2"/>
        <v>1</v>
      </c>
    </row>
    <row r="66" spans="2:13" hidden="1" x14ac:dyDescent="0.2">
      <c r="B66" s="254" t="s">
        <v>259</v>
      </c>
      <c r="C66" s="301">
        <v>0.38</v>
      </c>
      <c r="D66" s="254">
        <v>0.38</v>
      </c>
      <c r="E66" s="254">
        <v>0.38</v>
      </c>
      <c r="G66" s="301" t="e">
        <f>INDEX(Pricelist!$H$7:$H$120,MATCH(B66,Pricelist!$C$7:$C$120,0))</f>
        <v>#N/A</v>
      </c>
      <c r="H66" s="257">
        <f>INDEX([2]Sheet1!$P$21:$P$178,MATCH(B66,[2]Sheet1!$D$21:$D$178,0))</f>
        <v>1.58</v>
      </c>
      <c r="I66" s="254">
        <f>INDEX([2]Sheet1!$Q$21:$Q$178,MATCH(B66,[2]Sheet1!$D$21:$D$178,0))</f>
        <v>0.38</v>
      </c>
      <c r="J66" s="254" t="e">
        <f t="shared" si="0"/>
        <v>#N/A</v>
      </c>
      <c r="K66" s="254" t="e">
        <f t="shared" si="1"/>
        <v>#N/A</v>
      </c>
      <c r="M66" s="254" t="e">
        <f t="shared" si="2"/>
        <v>#N/A</v>
      </c>
    </row>
    <row r="67" spans="2:13" x14ac:dyDescent="0.2">
      <c r="B67" s="254" t="s">
        <v>83</v>
      </c>
      <c r="C67" s="301">
        <v>0.92</v>
      </c>
      <c r="D67" s="254">
        <v>0.75</v>
      </c>
      <c r="E67" s="254">
        <v>0.55000000000000004</v>
      </c>
      <c r="G67" s="301">
        <f>INDEX(Pricelist!$H$7:$H$120,MATCH(B67,Pricelist!$C$7:$C$120,0))</f>
        <v>1.9</v>
      </c>
      <c r="H67" s="257">
        <f>INDEX([2]Sheet1!$P$21:$P$178,MATCH(B67,[2]Sheet1!$D$21:$D$178,0))</f>
        <v>1.98</v>
      </c>
      <c r="I67" s="254">
        <f>INDEX([2]Sheet1!$Q$21:$Q$178,MATCH(B67,[2]Sheet1!$D$21:$D$178,0))</f>
        <v>0.86</v>
      </c>
      <c r="J67" s="254">
        <f t="shared" ref="J67:J130" si="6">IF(G67&gt;H67,G67,H67)</f>
        <v>1.98</v>
      </c>
      <c r="K67" s="254">
        <f t="shared" ref="K67:K130" si="7">IF(G67&lt;I67,G67,I67)</f>
        <v>0.86</v>
      </c>
      <c r="M67" s="254" t="b">
        <f t="shared" ref="M67:M130" si="8">J67&gt;G67</f>
        <v>1</v>
      </c>
    </row>
    <row r="68" spans="2:13" x14ac:dyDescent="0.2">
      <c r="B68" s="254" t="s">
        <v>84</v>
      </c>
      <c r="C68" s="301">
        <v>0.28000000000000003</v>
      </c>
      <c r="D68" s="254">
        <v>1.52</v>
      </c>
      <c r="E68" s="254">
        <v>0.38</v>
      </c>
      <c r="G68" s="301">
        <f>INDEX(Pricelist!$H$7:$H$120,MATCH(B68,Pricelist!$C$7:$C$120,0))</f>
        <v>0.9</v>
      </c>
      <c r="H68" s="257">
        <f>INDEX([2]Sheet1!$P$21:$P$178,MATCH(B68,[2]Sheet1!$D$21:$D$178,0))</f>
        <v>1.22</v>
      </c>
      <c r="I68" s="254">
        <f>INDEX([2]Sheet1!$Q$21:$Q$178,MATCH(B68,[2]Sheet1!$D$21:$D$178,0))</f>
        <v>0.27</v>
      </c>
      <c r="J68" s="254">
        <f t="shared" si="6"/>
        <v>1.22</v>
      </c>
      <c r="K68" s="254">
        <f t="shared" si="7"/>
        <v>0.27</v>
      </c>
      <c r="M68" s="254" t="b">
        <f t="shared" si="8"/>
        <v>1</v>
      </c>
    </row>
    <row r="69" spans="2:13" x14ac:dyDescent="0.2">
      <c r="B69" s="254" t="s">
        <v>85</v>
      </c>
      <c r="C69" s="301">
        <v>24.5</v>
      </c>
      <c r="D69" s="254">
        <v>27</v>
      </c>
      <c r="E69" s="254">
        <v>17</v>
      </c>
      <c r="G69" s="301">
        <f>INDEX(Pricelist!$H$7:$H$120,MATCH(B69,Pricelist!$C$7:$C$120,0))</f>
        <v>29.5</v>
      </c>
      <c r="H69" s="257">
        <f>INDEX([2]Sheet1!$P$21:$P$178,MATCH(B69,[2]Sheet1!$D$21:$D$178,0))</f>
        <v>31.75</v>
      </c>
      <c r="I69" s="254">
        <f>INDEX([2]Sheet1!$Q$21:$Q$178,MATCH(B69,[2]Sheet1!$D$21:$D$178,0))</f>
        <v>24.5</v>
      </c>
      <c r="J69" s="254">
        <f t="shared" si="6"/>
        <v>31.75</v>
      </c>
      <c r="K69" s="254">
        <f t="shared" si="7"/>
        <v>24.5</v>
      </c>
      <c r="M69" s="254" t="b">
        <f t="shared" si="8"/>
        <v>1</v>
      </c>
    </row>
    <row r="70" spans="2:13" x14ac:dyDescent="0.2">
      <c r="B70" s="254" t="s">
        <v>86</v>
      </c>
      <c r="C70" s="301">
        <v>0.73</v>
      </c>
      <c r="D70" s="254">
        <v>0.75</v>
      </c>
      <c r="E70" s="254">
        <v>0.44</v>
      </c>
      <c r="G70" s="301">
        <f>INDEX(Pricelist!$H$7:$H$120,MATCH(B70,Pricelist!$C$7:$C$120,0))</f>
        <v>1.99</v>
      </c>
      <c r="H70" s="257">
        <f>INDEX([2]Sheet1!$P$21:$P$178,MATCH(B70,[2]Sheet1!$D$21:$D$178,0))</f>
        <v>1.91</v>
      </c>
      <c r="I70" s="254">
        <f>INDEX([2]Sheet1!$Q$21:$Q$178,MATCH(B70,[2]Sheet1!$D$21:$D$178,0))</f>
        <v>0.8</v>
      </c>
      <c r="J70" s="254">
        <f t="shared" si="6"/>
        <v>1.99</v>
      </c>
      <c r="K70" s="254">
        <f t="shared" si="7"/>
        <v>0.8</v>
      </c>
      <c r="M70" s="254" t="b">
        <f t="shared" si="8"/>
        <v>0</v>
      </c>
    </row>
    <row r="71" spans="2:13" x14ac:dyDescent="0.2">
      <c r="B71" s="254" t="s">
        <v>87</v>
      </c>
      <c r="C71" s="301">
        <v>0.87</v>
      </c>
      <c r="D71" s="254">
        <v>1.71</v>
      </c>
      <c r="E71" s="254">
        <v>0.35</v>
      </c>
      <c r="G71" s="301">
        <f>INDEX(Pricelist!$H$7:$H$120,MATCH(B71,Pricelist!$C$7:$C$120,0))</f>
        <v>1.73</v>
      </c>
      <c r="H71" s="257">
        <f>INDEX([2]Sheet1!$P$21:$P$178,MATCH(B71,[2]Sheet1!$D$21:$D$178,0))</f>
        <v>2.69</v>
      </c>
      <c r="I71" s="254">
        <f>INDEX([2]Sheet1!$Q$21:$Q$178,MATCH(B71,[2]Sheet1!$D$21:$D$178,0))</f>
        <v>0.89</v>
      </c>
      <c r="J71" s="254">
        <f t="shared" si="6"/>
        <v>2.69</v>
      </c>
      <c r="K71" s="254">
        <f t="shared" si="7"/>
        <v>0.89</v>
      </c>
      <c r="M71" s="254" t="b">
        <f t="shared" si="8"/>
        <v>1</v>
      </c>
    </row>
    <row r="72" spans="2:13" x14ac:dyDescent="0.2">
      <c r="B72" s="254" t="s">
        <v>88</v>
      </c>
      <c r="C72" s="301">
        <v>2.2000000000000002</v>
      </c>
      <c r="D72" s="254">
        <v>1.55</v>
      </c>
      <c r="E72" s="254">
        <v>0.92</v>
      </c>
      <c r="G72" s="301">
        <f>INDEX(Pricelist!$H$7:$H$120,MATCH(B72,Pricelist!$C$7:$C$120,0))</f>
        <v>3.85</v>
      </c>
      <c r="H72" s="257">
        <f>INDEX([2]Sheet1!$P$21:$P$178,MATCH(B72,[2]Sheet1!$D$21:$D$178,0))</f>
        <v>4</v>
      </c>
      <c r="I72" s="254">
        <f>INDEX([2]Sheet1!$Q$21:$Q$178,MATCH(B72,[2]Sheet1!$D$21:$D$178,0))</f>
        <v>2.2000000000000002</v>
      </c>
      <c r="J72" s="254">
        <f t="shared" si="6"/>
        <v>4</v>
      </c>
      <c r="K72" s="254">
        <f t="shared" si="7"/>
        <v>2.2000000000000002</v>
      </c>
      <c r="M72" s="254" t="b">
        <f t="shared" si="8"/>
        <v>1</v>
      </c>
    </row>
    <row r="73" spans="2:13" x14ac:dyDescent="0.2">
      <c r="B73" s="254" t="s">
        <v>89</v>
      </c>
      <c r="C73" s="301">
        <v>0.4</v>
      </c>
      <c r="D73" s="254">
        <v>0.92</v>
      </c>
      <c r="E73" s="254">
        <v>0.46</v>
      </c>
      <c r="G73" s="301">
        <f>INDEX(Pricelist!$H$7:$H$120,MATCH(B73,Pricelist!$C$7:$C$120,0))</f>
        <v>0.77</v>
      </c>
      <c r="H73" s="257">
        <f>INDEX([2]Sheet1!$P$21:$P$178,MATCH(B73,[2]Sheet1!$D$21:$D$178,0))</f>
        <v>0.82</v>
      </c>
      <c r="I73" s="254">
        <f>INDEX([2]Sheet1!$Q$21:$Q$178,MATCH(B73,[2]Sheet1!$D$21:$D$178,0))</f>
        <v>0.4</v>
      </c>
      <c r="J73" s="254">
        <f t="shared" si="6"/>
        <v>0.82</v>
      </c>
      <c r="K73" s="254">
        <f t="shared" si="7"/>
        <v>0.4</v>
      </c>
      <c r="M73" s="254" t="b">
        <f t="shared" si="8"/>
        <v>1</v>
      </c>
    </row>
    <row r="74" spans="2:13" hidden="1" x14ac:dyDescent="0.2">
      <c r="B74" s="254" t="s">
        <v>90</v>
      </c>
      <c r="C74" s="301">
        <v>1.0900000000000001</v>
      </c>
      <c r="D74" s="254">
        <v>2.8</v>
      </c>
      <c r="E74" s="254">
        <v>1.39</v>
      </c>
      <c r="G74" s="301">
        <f>INDEX(Pricelist!$H$7:$H$120,MATCH(B74,Pricelist!$C$7:$C$120,0))</f>
        <v>1.68</v>
      </c>
      <c r="H74" s="257">
        <f>INDEX([2]Sheet1!$P$21:$P$178,MATCH(B74,[2]Sheet1!$D$21:$D$178,0))</f>
        <v>2.14</v>
      </c>
      <c r="I74" s="254">
        <f>INDEX([2]Sheet1!$Q$21:$Q$178,MATCH(B74,[2]Sheet1!$D$21:$D$178,0))</f>
        <v>0.94</v>
      </c>
      <c r="J74" s="254">
        <f t="shared" si="6"/>
        <v>2.14</v>
      </c>
      <c r="K74" s="254">
        <f t="shared" si="7"/>
        <v>0.94</v>
      </c>
      <c r="M74" s="254" t="b">
        <f t="shared" si="8"/>
        <v>1</v>
      </c>
    </row>
    <row r="75" spans="2:13" x14ac:dyDescent="0.2">
      <c r="B75" s="254" t="s">
        <v>278</v>
      </c>
      <c r="C75" s="301">
        <v>14.65</v>
      </c>
      <c r="D75" s="254">
        <v>14.85</v>
      </c>
      <c r="E75" s="254">
        <v>12.32</v>
      </c>
      <c r="G75" s="301" t="e">
        <f>INDEX(Pricelist!$H$7:$H$120,MATCH(B75,Pricelist!$C$7:$C$120,0))</f>
        <v>#N/A</v>
      </c>
      <c r="H75" s="257">
        <f>INDEX([2]Sheet1!$P$21:$P$178,MATCH(B75,[2]Sheet1!$D$21:$D$178,0))</f>
        <v>30.58</v>
      </c>
      <c r="I75" s="254">
        <f>INDEX([2]Sheet1!$Q$21:$Q$178,MATCH(B75,[2]Sheet1!$D$21:$D$178,0))</f>
        <v>14.65</v>
      </c>
      <c r="J75" s="254" t="e">
        <f t="shared" si="6"/>
        <v>#N/A</v>
      </c>
      <c r="K75" s="254" t="e">
        <f t="shared" si="7"/>
        <v>#N/A</v>
      </c>
      <c r="M75" s="254" t="e">
        <f t="shared" si="8"/>
        <v>#N/A</v>
      </c>
    </row>
    <row r="76" spans="2:13" x14ac:dyDescent="0.2">
      <c r="B76" s="254" t="s">
        <v>91</v>
      </c>
      <c r="C76" s="301">
        <v>2</v>
      </c>
      <c r="D76" s="254">
        <v>2.99</v>
      </c>
      <c r="E76" s="254">
        <v>0.83</v>
      </c>
      <c r="G76" s="301">
        <f>INDEX(Pricelist!$H$7:$H$120,MATCH(B76,Pricelist!$C$7:$C$120,0))</f>
        <v>3.27</v>
      </c>
      <c r="H76" s="257">
        <f>INDEX([2]Sheet1!$P$21:$P$178,MATCH(B76,[2]Sheet1!$D$21:$D$178,0))</f>
        <v>4.3</v>
      </c>
      <c r="I76" s="254">
        <f>INDEX([2]Sheet1!$Q$21:$Q$178,MATCH(B76,[2]Sheet1!$D$21:$D$178,0))</f>
        <v>1.85</v>
      </c>
      <c r="J76" s="254">
        <f t="shared" si="6"/>
        <v>4.3</v>
      </c>
      <c r="K76" s="254">
        <f t="shared" si="7"/>
        <v>1.85</v>
      </c>
      <c r="M76" s="254" t="b">
        <f t="shared" si="8"/>
        <v>1</v>
      </c>
    </row>
    <row r="77" spans="2:13" hidden="1" x14ac:dyDescent="0.2">
      <c r="B77" s="254" t="s">
        <v>92</v>
      </c>
      <c r="C77" s="301">
        <v>4.3</v>
      </c>
      <c r="D77" s="254">
        <v>5.0199999999999996</v>
      </c>
      <c r="E77" s="254">
        <v>3.21</v>
      </c>
      <c r="G77" s="301">
        <f>INDEX(Pricelist!$H$7:$H$120,MATCH(B77,Pricelist!$C$7:$C$120,0))</f>
        <v>5</v>
      </c>
      <c r="H77" s="257">
        <f>INDEX([2]Sheet1!$P$21:$P$178,MATCH(B77,[2]Sheet1!$D$21:$D$178,0))</f>
        <v>5.5</v>
      </c>
      <c r="I77" s="254">
        <f>INDEX([2]Sheet1!$Q$21:$Q$178,MATCH(B77,[2]Sheet1!$D$21:$D$178,0))</f>
        <v>4</v>
      </c>
      <c r="J77" s="254">
        <f t="shared" si="6"/>
        <v>5.5</v>
      </c>
      <c r="K77" s="254">
        <f t="shared" si="7"/>
        <v>4</v>
      </c>
      <c r="M77" s="254" t="b">
        <f t="shared" si="8"/>
        <v>1</v>
      </c>
    </row>
    <row r="78" spans="2:13" x14ac:dyDescent="0.2">
      <c r="B78" s="254" t="s">
        <v>260</v>
      </c>
      <c r="C78" s="301">
        <v>1.62</v>
      </c>
      <c r="D78" s="254">
        <v>1.62</v>
      </c>
      <c r="E78" s="254">
        <v>1.62</v>
      </c>
      <c r="G78" s="301" t="e">
        <f>INDEX(Pricelist!$H$7:$H$120,MATCH(B78,Pricelist!$C$7:$C$120,0))</f>
        <v>#N/A</v>
      </c>
      <c r="H78" s="257">
        <f>INDEX([2]Sheet1!$P$21:$P$178,MATCH(B78,[2]Sheet1!$D$21:$D$178,0))</f>
        <v>1.62</v>
      </c>
      <c r="I78" s="254">
        <f>INDEX([2]Sheet1!$Q$21:$Q$178,MATCH(B78,[2]Sheet1!$D$21:$D$178,0))</f>
        <v>1.62</v>
      </c>
      <c r="J78" s="254" t="e">
        <f t="shared" si="6"/>
        <v>#N/A</v>
      </c>
      <c r="K78" s="254" t="e">
        <f t="shared" si="7"/>
        <v>#N/A</v>
      </c>
      <c r="M78" s="254" t="e">
        <f t="shared" si="8"/>
        <v>#N/A</v>
      </c>
    </row>
    <row r="79" spans="2:13" hidden="1" x14ac:dyDescent="0.2">
      <c r="B79" s="254" t="s">
        <v>93</v>
      </c>
      <c r="C79" s="301">
        <v>0.27</v>
      </c>
      <c r="D79" s="254">
        <v>0.55000000000000004</v>
      </c>
      <c r="E79" s="254">
        <v>0.25</v>
      </c>
      <c r="G79" s="301">
        <f>INDEX(Pricelist!$H$7:$H$120,MATCH(B79,Pricelist!$C$7:$C$120,0))</f>
        <v>0.49</v>
      </c>
      <c r="H79" s="257">
        <f>INDEX([2]Sheet1!$P$21:$P$178,MATCH(B79,[2]Sheet1!$D$21:$D$178,0))</f>
        <v>0.6</v>
      </c>
      <c r="I79" s="254">
        <f>INDEX([2]Sheet1!$Q$21:$Q$178,MATCH(B79,[2]Sheet1!$D$21:$D$178,0))</f>
        <v>0.28000000000000003</v>
      </c>
      <c r="J79" s="254">
        <f t="shared" si="6"/>
        <v>0.6</v>
      </c>
      <c r="K79" s="254">
        <f t="shared" si="7"/>
        <v>0.28000000000000003</v>
      </c>
      <c r="M79" s="254" t="b">
        <f t="shared" si="8"/>
        <v>1</v>
      </c>
    </row>
    <row r="80" spans="2:13" hidden="1" x14ac:dyDescent="0.2">
      <c r="B80" s="254" t="s">
        <v>279</v>
      </c>
      <c r="C80" s="301">
        <v>17.5</v>
      </c>
      <c r="D80" s="254">
        <v>19.5</v>
      </c>
      <c r="E80" s="254">
        <v>10</v>
      </c>
      <c r="G80" s="301" t="e">
        <f>INDEX(Pricelist!$H$7:$H$120,MATCH(B80,Pricelist!$C$7:$C$120,0))</f>
        <v>#N/A</v>
      </c>
      <c r="H80" s="257">
        <f>INDEX([2]Sheet1!$P$21:$P$178,MATCH(B80,[2]Sheet1!$D$21:$D$178,0))</f>
        <v>19.25</v>
      </c>
      <c r="I80" s="254">
        <f>INDEX([2]Sheet1!$Q$21:$Q$178,MATCH(B80,[2]Sheet1!$D$21:$D$178,0))</f>
        <v>17.5</v>
      </c>
      <c r="J80" s="254" t="e">
        <f t="shared" si="6"/>
        <v>#N/A</v>
      </c>
      <c r="K80" s="254" t="e">
        <f t="shared" si="7"/>
        <v>#N/A</v>
      </c>
      <c r="M80" s="254" t="e">
        <f t="shared" si="8"/>
        <v>#N/A</v>
      </c>
    </row>
    <row r="81" spans="2:13" x14ac:dyDescent="0.2">
      <c r="B81" s="254" t="s">
        <v>280</v>
      </c>
      <c r="C81" s="301">
        <v>16.5</v>
      </c>
      <c r="D81" s="254">
        <v>20</v>
      </c>
      <c r="E81" s="254">
        <v>15</v>
      </c>
      <c r="G81" s="301" t="e">
        <f>INDEX(Pricelist!$H$7:$H$120,MATCH(B81,Pricelist!$C$7:$C$120,0))</f>
        <v>#N/A</v>
      </c>
      <c r="H81" s="257">
        <f>INDEX([2]Sheet1!$P$21:$P$178,MATCH(B81,[2]Sheet1!$D$21:$D$178,0))</f>
        <v>26.55</v>
      </c>
      <c r="I81" s="254">
        <f>INDEX([2]Sheet1!$Q$21:$Q$178,MATCH(B81,[2]Sheet1!$D$21:$D$178,0))</f>
        <v>16.5</v>
      </c>
      <c r="J81" s="254" t="e">
        <f t="shared" si="6"/>
        <v>#N/A</v>
      </c>
      <c r="K81" s="254" t="e">
        <f t="shared" si="7"/>
        <v>#N/A</v>
      </c>
      <c r="M81" s="254" t="e">
        <f t="shared" si="8"/>
        <v>#N/A</v>
      </c>
    </row>
    <row r="82" spans="2:13" hidden="1" x14ac:dyDescent="0.2">
      <c r="B82" s="254" t="s">
        <v>94</v>
      </c>
      <c r="C82" s="301">
        <v>2.27</v>
      </c>
      <c r="D82" s="254">
        <v>0.62</v>
      </c>
      <c r="E82" s="254">
        <v>0.2</v>
      </c>
      <c r="G82" s="301">
        <f>INDEX(Pricelist!$H$7:$H$120,MATCH(B82,Pricelist!$C$7:$C$120,0))</f>
        <v>2.95</v>
      </c>
      <c r="H82" s="257">
        <f>INDEX([2]Sheet1!$P$21:$P$178,MATCH(B82,[2]Sheet1!$D$21:$D$178,0))</f>
        <v>2.7</v>
      </c>
      <c r="I82" s="254">
        <f>INDEX([2]Sheet1!$Q$21:$Q$178,MATCH(B82,[2]Sheet1!$D$21:$D$178,0))</f>
        <v>2.19</v>
      </c>
      <c r="J82" s="254">
        <f t="shared" si="6"/>
        <v>2.95</v>
      </c>
      <c r="K82" s="254">
        <f t="shared" si="7"/>
        <v>2.19</v>
      </c>
      <c r="M82" s="254" t="b">
        <f t="shared" si="8"/>
        <v>0</v>
      </c>
    </row>
    <row r="83" spans="2:13" x14ac:dyDescent="0.2">
      <c r="B83" s="254" t="s">
        <v>261</v>
      </c>
      <c r="C83" s="301">
        <v>2.17</v>
      </c>
      <c r="D83" s="254">
        <v>2.1</v>
      </c>
      <c r="E83" s="254">
        <v>0.49</v>
      </c>
      <c r="G83" s="301" t="e">
        <f>INDEX(Pricelist!$H$7:$H$120,MATCH(B83,Pricelist!$C$7:$C$120,0))</f>
        <v>#N/A</v>
      </c>
      <c r="H83" s="257">
        <f>INDEX([2]Sheet1!$P$21:$P$178,MATCH(B83,[2]Sheet1!$D$21:$D$178,0))</f>
        <v>2.35</v>
      </c>
      <c r="I83" s="254">
        <f>INDEX([2]Sheet1!$Q$21:$Q$178,MATCH(B83,[2]Sheet1!$D$21:$D$178,0))</f>
        <v>1.97</v>
      </c>
      <c r="J83" s="254" t="e">
        <f t="shared" si="6"/>
        <v>#N/A</v>
      </c>
      <c r="K83" s="254" t="e">
        <f t="shared" si="7"/>
        <v>#N/A</v>
      </c>
      <c r="M83" s="254" t="e">
        <f t="shared" si="8"/>
        <v>#N/A</v>
      </c>
    </row>
    <row r="84" spans="2:13" x14ac:dyDescent="0.2">
      <c r="B84" s="254" t="s">
        <v>95</v>
      </c>
      <c r="C84" s="301">
        <v>14.1</v>
      </c>
      <c r="D84" s="254">
        <v>15.2</v>
      </c>
      <c r="E84" s="254">
        <v>10.9</v>
      </c>
      <c r="G84" s="301">
        <f>INDEX(Pricelist!$H$7:$H$120,MATCH(B84,Pricelist!$C$7:$C$120,0))</f>
        <v>109.45</v>
      </c>
      <c r="H84" s="257">
        <f>INDEX([2]Sheet1!$P$21:$P$178,MATCH(B84,[2]Sheet1!$D$21:$D$178,0))</f>
        <v>109.45</v>
      </c>
      <c r="I84" s="254">
        <f>INDEX([2]Sheet1!$Q$21:$Q$178,MATCH(B84,[2]Sheet1!$D$21:$D$178,0))</f>
        <v>14.1</v>
      </c>
      <c r="J84" s="254">
        <f t="shared" si="6"/>
        <v>109.45</v>
      </c>
      <c r="K84" s="254">
        <f t="shared" si="7"/>
        <v>14.1</v>
      </c>
      <c r="M84" s="254" t="b">
        <f t="shared" si="8"/>
        <v>0</v>
      </c>
    </row>
    <row r="85" spans="2:13" hidden="1" x14ac:dyDescent="0.2">
      <c r="B85" s="254" t="s">
        <v>96</v>
      </c>
      <c r="C85" s="301">
        <v>215</v>
      </c>
      <c r="D85" s="254">
        <v>201</v>
      </c>
      <c r="E85" s="254">
        <v>157</v>
      </c>
      <c r="G85" s="301">
        <f>INDEX(Pricelist!$H$7:$H$120,MATCH(B85,Pricelist!$C$7:$C$120,0))</f>
        <v>265.10000000000002</v>
      </c>
      <c r="H85" s="257">
        <f>INDEX([2]Sheet1!$P$21:$P$178,MATCH(B85,[2]Sheet1!$D$21:$D$178,0))</f>
        <v>284.89999999999998</v>
      </c>
      <c r="I85" s="254">
        <f>INDEX([2]Sheet1!$Q$21:$Q$178,MATCH(B85,[2]Sheet1!$D$21:$D$178,0))</f>
        <v>215</v>
      </c>
      <c r="J85" s="254">
        <f t="shared" si="6"/>
        <v>284.89999999999998</v>
      </c>
      <c r="K85" s="254">
        <f t="shared" si="7"/>
        <v>215</v>
      </c>
      <c r="M85" s="254" t="b">
        <f t="shared" si="8"/>
        <v>1</v>
      </c>
    </row>
    <row r="86" spans="2:13" hidden="1" x14ac:dyDescent="0.2">
      <c r="B86" s="254" t="s">
        <v>262</v>
      </c>
      <c r="C86" s="301">
        <v>0.36</v>
      </c>
      <c r="D86" s="254">
        <v>0.36</v>
      </c>
      <c r="E86" s="254">
        <v>0.36</v>
      </c>
      <c r="G86" s="301" t="e">
        <f>INDEX(Pricelist!$H$7:$H$120,MATCH(B86,Pricelist!$C$7:$C$120,0))</f>
        <v>#N/A</v>
      </c>
      <c r="H86" s="257">
        <f>INDEX([2]Sheet1!$P$21:$P$178,MATCH(B86,[2]Sheet1!$D$21:$D$178,0))</f>
        <v>0.36</v>
      </c>
      <c r="I86" s="254">
        <f>INDEX([2]Sheet1!$Q$21:$Q$178,MATCH(B86,[2]Sheet1!$D$21:$D$178,0))</f>
        <v>0.36</v>
      </c>
      <c r="J86" s="254" t="e">
        <f t="shared" si="6"/>
        <v>#N/A</v>
      </c>
      <c r="K86" s="254" t="e">
        <f t="shared" si="7"/>
        <v>#N/A</v>
      </c>
      <c r="M86" s="254" t="e">
        <f t="shared" si="8"/>
        <v>#N/A</v>
      </c>
    </row>
    <row r="87" spans="2:13" x14ac:dyDescent="0.2">
      <c r="B87" s="254" t="s">
        <v>263</v>
      </c>
      <c r="C87" s="301">
        <v>3.98</v>
      </c>
      <c r="D87" s="254">
        <v>0.26</v>
      </c>
      <c r="E87" s="254">
        <v>0.2</v>
      </c>
      <c r="G87" s="301" t="e">
        <f>INDEX(Pricelist!$H$7:$H$120,MATCH(B87,Pricelist!$C$7:$C$120,0))</f>
        <v>#N/A</v>
      </c>
      <c r="H87" s="257">
        <f>INDEX([2]Sheet1!$P$21:$P$178,MATCH(B87,[2]Sheet1!$D$21:$D$178,0))</f>
        <v>4.4000000000000004</v>
      </c>
      <c r="I87" s="254">
        <f>INDEX([2]Sheet1!$Q$21:$Q$178,MATCH(B87,[2]Sheet1!$D$21:$D$178,0))</f>
        <v>2.31</v>
      </c>
      <c r="J87" s="254" t="e">
        <f t="shared" si="6"/>
        <v>#N/A</v>
      </c>
      <c r="K87" s="254" t="e">
        <f t="shared" si="7"/>
        <v>#N/A</v>
      </c>
      <c r="M87" s="254" t="e">
        <f t="shared" si="8"/>
        <v>#N/A</v>
      </c>
    </row>
    <row r="88" spans="2:13" x14ac:dyDescent="0.2">
      <c r="B88" s="254" t="s">
        <v>97</v>
      </c>
      <c r="C88" s="301">
        <v>6.4</v>
      </c>
      <c r="D88" s="254">
        <v>3.6</v>
      </c>
      <c r="E88" s="254">
        <v>2.02</v>
      </c>
      <c r="G88" s="301">
        <f>INDEX(Pricelist!$H$7:$H$120,MATCH(B88,Pricelist!$C$7:$C$120,0))</f>
        <v>17</v>
      </c>
      <c r="H88" s="257">
        <f>INDEX([2]Sheet1!$P$21:$P$178,MATCH(B88,[2]Sheet1!$D$21:$D$178,0))</f>
        <v>19.5</v>
      </c>
      <c r="I88" s="254">
        <f>INDEX([2]Sheet1!$Q$21:$Q$178,MATCH(B88,[2]Sheet1!$D$21:$D$178,0))</f>
        <v>6.8</v>
      </c>
      <c r="J88" s="254">
        <f t="shared" si="6"/>
        <v>19.5</v>
      </c>
      <c r="K88" s="254">
        <f t="shared" si="7"/>
        <v>6.8</v>
      </c>
      <c r="M88" s="254" t="b">
        <f t="shared" si="8"/>
        <v>1</v>
      </c>
    </row>
    <row r="89" spans="2:13" x14ac:dyDescent="0.2">
      <c r="B89" s="254" t="s">
        <v>98</v>
      </c>
      <c r="C89" s="301">
        <v>11.1</v>
      </c>
      <c r="D89" s="254">
        <v>17.55</v>
      </c>
      <c r="E89" s="254">
        <v>13</v>
      </c>
      <c r="G89" s="301">
        <f>INDEX(Pricelist!$H$7:$H$120,MATCH(B89,Pricelist!$C$7:$C$120,0))</f>
        <v>27</v>
      </c>
      <c r="H89" s="257">
        <f>INDEX([2]Sheet1!$P$21:$P$178,MATCH(B89,[2]Sheet1!$D$21:$D$178,0))</f>
        <v>25.15</v>
      </c>
      <c r="I89" s="254">
        <f>INDEX([2]Sheet1!$Q$21:$Q$178,MATCH(B89,[2]Sheet1!$D$21:$D$178,0))</f>
        <v>10.5</v>
      </c>
      <c r="J89" s="254">
        <f t="shared" si="6"/>
        <v>27</v>
      </c>
      <c r="K89" s="254">
        <f t="shared" si="7"/>
        <v>10.5</v>
      </c>
      <c r="M89" s="254" t="b">
        <f t="shared" si="8"/>
        <v>0</v>
      </c>
    </row>
    <row r="90" spans="2:13" x14ac:dyDescent="0.2">
      <c r="B90" s="254" t="s">
        <v>99</v>
      </c>
      <c r="C90" s="301">
        <v>41</v>
      </c>
      <c r="D90" s="254">
        <v>63</v>
      </c>
      <c r="E90" s="254">
        <v>46.5</v>
      </c>
      <c r="G90" s="301">
        <f>INDEX(Pricelist!$H$7:$H$120,MATCH(B90,Pricelist!$C$7:$C$120,0))</f>
        <v>37</v>
      </c>
      <c r="H90" s="257">
        <f>INDEX([2]Sheet1!$P$21:$P$178,MATCH(B90,[2]Sheet1!$D$21:$D$178,0))</f>
        <v>47.95</v>
      </c>
      <c r="I90" s="254">
        <f>INDEX([2]Sheet1!$Q$21:$Q$178,MATCH(B90,[2]Sheet1!$D$21:$D$178,0))</f>
        <v>32</v>
      </c>
      <c r="J90" s="254">
        <f t="shared" si="6"/>
        <v>47.95</v>
      </c>
      <c r="K90" s="254">
        <f t="shared" si="7"/>
        <v>32</v>
      </c>
      <c r="M90" s="254" t="b">
        <f t="shared" si="8"/>
        <v>1</v>
      </c>
    </row>
    <row r="91" spans="2:13" x14ac:dyDescent="0.2">
      <c r="B91" s="254" t="s">
        <v>100</v>
      </c>
      <c r="C91" s="301">
        <v>3.6</v>
      </c>
      <c r="D91" s="254">
        <v>3.43</v>
      </c>
      <c r="E91" s="254">
        <v>1.96</v>
      </c>
      <c r="G91" s="301">
        <f>INDEX(Pricelist!$H$7:$H$120,MATCH(B91,Pricelist!$C$7:$C$120,0))</f>
        <v>3.6</v>
      </c>
      <c r="H91" s="257">
        <f>INDEX([2]Sheet1!$P$21:$P$178,MATCH(B91,[2]Sheet1!$D$21:$D$178,0))</f>
        <v>3.6</v>
      </c>
      <c r="I91" s="254">
        <f>INDEX([2]Sheet1!$Q$21:$Q$178,MATCH(B91,[2]Sheet1!$D$21:$D$178,0))</f>
        <v>2.12</v>
      </c>
      <c r="J91" s="254">
        <f t="shared" si="6"/>
        <v>3.6</v>
      </c>
      <c r="K91" s="254">
        <f t="shared" si="7"/>
        <v>2.12</v>
      </c>
      <c r="M91" s="254" t="b">
        <f t="shared" si="8"/>
        <v>0</v>
      </c>
    </row>
    <row r="92" spans="2:13" x14ac:dyDescent="0.2">
      <c r="B92" s="254" t="s">
        <v>101</v>
      </c>
      <c r="C92" s="301">
        <v>1.43</v>
      </c>
      <c r="D92" s="254">
        <v>2.23</v>
      </c>
      <c r="E92" s="254">
        <v>1.5</v>
      </c>
      <c r="G92" s="301">
        <f>INDEX(Pricelist!$H$7:$H$120,MATCH(B92,Pricelist!$C$7:$C$120,0))</f>
        <v>1.65</v>
      </c>
      <c r="H92" s="257">
        <f>INDEX([2]Sheet1!$P$21:$P$178,MATCH(B92,[2]Sheet1!$D$21:$D$178,0))</f>
        <v>2.2000000000000002</v>
      </c>
      <c r="I92" s="254">
        <f>INDEX([2]Sheet1!$Q$21:$Q$178,MATCH(B92,[2]Sheet1!$D$21:$D$178,0))</f>
        <v>1.26</v>
      </c>
      <c r="J92" s="254">
        <f t="shared" si="6"/>
        <v>2.2000000000000002</v>
      </c>
      <c r="K92" s="254">
        <f t="shared" si="7"/>
        <v>1.26</v>
      </c>
      <c r="M92" s="254" t="b">
        <f t="shared" si="8"/>
        <v>1</v>
      </c>
    </row>
    <row r="93" spans="2:13" hidden="1" x14ac:dyDescent="0.2">
      <c r="B93" s="254" t="s">
        <v>102</v>
      </c>
      <c r="C93" s="301">
        <v>4.5</v>
      </c>
      <c r="D93" s="254">
        <v>2.69</v>
      </c>
      <c r="E93" s="254">
        <v>1.72</v>
      </c>
      <c r="G93" s="301">
        <f>INDEX(Pricelist!$H$7:$H$120,MATCH(B93,Pricelist!$C$7:$C$120,0))</f>
        <v>5.4</v>
      </c>
      <c r="H93" s="257">
        <f>INDEX([2]Sheet1!$P$21:$P$178,MATCH(B93,[2]Sheet1!$D$21:$D$178,0))</f>
        <v>6.99</v>
      </c>
      <c r="I93" s="254">
        <f>INDEX([2]Sheet1!$Q$21:$Q$178,MATCH(B93,[2]Sheet1!$D$21:$D$178,0))</f>
        <v>3.89</v>
      </c>
      <c r="J93" s="254">
        <f t="shared" si="6"/>
        <v>6.99</v>
      </c>
      <c r="K93" s="254">
        <f t="shared" si="7"/>
        <v>3.89</v>
      </c>
      <c r="M93" s="254" t="b">
        <f t="shared" si="8"/>
        <v>1</v>
      </c>
    </row>
    <row r="94" spans="2:13" x14ac:dyDescent="0.2">
      <c r="B94" s="254" t="s">
        <v>289</v>
      </c>
      <c r="C94" s="301">
        <v>552.20000000000005</v>
      </c>
      <c r="D94" s="254">
        <v>552.20000000000005</v>
      </c>
      <c r="E94" s="254">
        <v>552.20000000000005</v>
      </c>
      <c r="G94" s="301" t="e">
        <f>INDEX(Pricelist!$H$7:$H$120,MATCH(B94,Pricelist!$C$7:$C$120,0))</f>
        <v>#N/A</v>
      </c>
      <c r="H94" s="257">
        <f>INDEX([2]Sheet1!$P$21:$P$178,MATCH(B94,[2]Sheet1!$D$21:$D$178,0))</f>
        <v>552.20000000000005</v>
      </c>
      <c r="I94" s="254">
        <f>INDEX([2]Sheet1!$Q$21:$Q$178,MATCH(B94,[2]Sheet1!$D$21:$D$178,0))</f>
        <v>552.20000000000005</v>
      </c>
      <c r="J94" s="254" t="e">
        <f t="shared" si="6"/>
        <v>#N/A</v>
      </c>
      <c r="K94" s="254" t="e">
        <f t="shared" si="7"/>
        <v>#N/A</v>
      </c>
      <c r="M94" s="254" t="e">
        <f t="shared" si="8"/>
        <v>#N/A</v>
      </c>
    </row>
    <row r="95" spans="2:13" hidden="1" x14ac:dyDescent="0.2">
      <c r="B95" s="254" t="s">
        <v>103</v>
      </c>
      <c r="C95" s="301">
        <v>1100</v>
      </c>
      <c r="D95" s="254">
        <v>1540</v>
      </c>
      <c r="E95" s="254">
        <v>1350</v>
      </c>
      <c r="G95" s="301">
        <f>INDEX(Pricelist!$H$7:$H$120,MATCH(B95,Pricelist!$C$7:$C$120,0))</f>
        <v>1175</v>
      </c>
      <c r="H95" s="257">
        <f>INDEX([2]Sheet1!$P$21:$P$178,MATCH(B95,[2]Sheet1!$D$21:$D$178,0))</f>
        <v>1250</v>
      </c>
      <c r="I95" s="254">
        <f>INDEX([2]Sheet1!$Q$21:$Q$178,MATCH(B95,[2]Sheet1!$D$21:$D$178,0))</f>
        <v>1043.8</v>
      </c>
      <c r="J95" s="254">
        <f t="shared" si="6"/>
        <v>1250</v>
      </c>
      <c r="K95" s="254">
        <f t="shared" si="7"/>
        <v>1043.8</v>
      </c>
      <c r="M95" s="254" t="b">
        <f t="shared" si="8"/>
        <v>1</v>
      </c>
    </row>
    <row r="96" spans="2:13" x14ac:dyDescent="0.2">
      <c r="B96" s="254" t="s">
        <v>281</v>
      </c>
      <c r="C96" s="301">
        <v>11999.9</v>
      </c>
      <c r="D96" s="254">
        <v>9498</v>
      </c>
      <c r="E96" s="254">
        <v>7700.5</v>
      </c>
      <c r="G96" s="301" t="e">
        <f>INDEX(Pricelist!$H$7:$H$120,MATCH(B96,Pricelist!$C$7:$C$120,0))</f>
        <v>#N/A</v>
      </c>
      <c r="H96" s="257">
        <f>INDEX([2]Sheet1!$P$21:$P$178,MATCH(B96,[2]Sheet1!$D$21:$D$178,0))</f>
        <v>19999.990000000002</v>
      </c>
      <c r="I96" s="254">
        <f>INDEX([2]Sheet1!$Q$21:$Q$178,MATCH(B96,[2]Sheet1!$D$21:$D$178,0))</f>
        <v>10100.5</v>
      </c>
      <c r="J96" s="254" t="e">
        <f t="shared" si="6"/>
        <v>#N/A</v>
      </c>
      <c r="K96" s="254" t="e">
        <f t="shared" si="7"/>
        <v>#N/A</v>
      </c>
      <c r="M96" s="254" t="e">
        <f t="shared" si="8"/>
        <v>#N/A</v>
      </c>
    </row>
    <row r="97" spans="2:13" x14ac:dyDescent="0.2">
      <c r="B97" s="254" t="s">
        <v>104</v>
      </c>
      <c r="C97" s="301">
        <v>25.05</v>
      </c>
      <c r="D97" s="254">
        <v>23.55</v>
      </c>
      <c r="E97" s="254">
        <v>17.75</v>
      </c>
      <c r="G97" s="301">
        <f>INDEX(Pricelist!$H$7:$H$120,MATCH(B97,Pricelist!$C$7:$C$120,0))</f>
        <v>25</v>
      </c>
      <c r="H97" s="257">
        <f>INDEX([2]Sheet1!$P$21:$P$178,MATCH(B97,[2]Sheet1!$D$21:$D$178,0))</f>
        <v>30</v>
      </c>
      <c r="I97" s="254">
        <f>INDEX([2]Sheet1!$Q$21:$Q$178,MATCH(B97,[2]Sheet1!$D$21:$D$178,0))</f>
        <v>24.1</v>
      </c>
      <c r="J97" s="254">
        <f t="shared" si="6"/>
        <v>30</v>
      </c>
      <c r="K97" s="254">
        <f t="shared" si="7"/>
        <v>24.1</v>
      </c>
      <c r="M97" s="254" t="b">
        <f t="shared" si="8"/>
        <v>1</v>
      </c>
    </row>
    <row r="98" spans="2:13" hidden="1" x14ac:dyDescent="0.2">
      <c r="B98" s="254" t="s">
        <v>105</v>
      </c>
      <c r="C98" s="301">
        <v>0.2</v>
      </c>
      <c r="D98" s="254">
        <v>0.33</v>
      </c>
      <c r="E98" s="254">
        <v>0.2</v>
      </c>
      <c r="G98" s="301">
        <f>INDEX(Pricelist!$H$7:$H$120,MATCH(B98,Pricelist!$C$7:$C$120,0))</f>
        <v>0.2</v>
      </c>
      <c r="H98" s="257">
        <f>INDEX([2]Sheet1!$P$21:$P$178,MATCH(B98,[2]Sheet1!$D$21:$D$178,0))</f>
        <v>0.2</v>
      </c>
      <c r="I98" s="254">
        <f>INDEX([2]Sheet1!$Q$21:$Q$178,MATCH(B98,[2]Sheet1!$D$21:$D$178,0))</f>
        <v>0.2</v>
      </c>
      <c r="J98" s="254">
        <f t="shared" si="6"/>
        <v>0.2</v>
      </c>
      <c r="K98" s="254">
        <f t="shared" si="7"/>
        <v>0.2</v>
      </c>
      <c r="M98" s="254" t="b">
        <f t="shared" si="8"/>
        <v>0</v>
      </c>
    </row>
    <row r="99" spans="2:13" x14ac:dyDescent="0.2">
      <c r="B99" s="254" t="s">
        <v>299</v>
      </c>
      <c r="C99" s="301" t="e">
        <v>#N/A</v>
      </c>
      <c r="D99" s="254" t="e">
        <v>#N/A</v>
      </c>
      <c r="E99" s="254" t="e">
        <v>#N/A</v>
      </c>
      <c r="G99" s="301" t="e">
        <f>INDEX(Pricelist!$H$7:$H$120,MATCH(B99,Pricelist!$C$7:$C$120,0))</f>
        <v>#N/A</v>
      </c>
      <c r="H99" s="257" t="e">
        <f>INDEX([2]Sheet1!$P$21:$P$178,MATCH(B99,[2]Sheet1!$D$21:$D$178,0))</f>
        <v>#N/A</v>
      </c>
      <c r="I99" s="254" t="e">
        <f>INDEX([2]Sheet1!$Q$21:$Q$178,MATCH(B99,[2]Sheet1!$D$21:$D$178,0))</f>
        <v>#N/A</v>
      </c>
      <c r="J99" s="254" t="e">
        <f t="shared" si="6"/>
        <v>#N/A</v>
      </c>
      <c r="K99" s="254" t="e">
        <f t="shared" si="7"/>
        <v>#N/A</v>
      </c>
      <c r="M99" s="254" t="e">
        <f t="shared" si="8"/>
        <v>#N/A</v>
      </c>
    </row>
    <row r="100" spans="2:13" hidden="1" x14ac:dyDescent="0.2">
      <c r="B100" s="254" t="s">
        <v>106</v>
      </c>
      <c r="C100" s="301">
        <v>6.15</v>
      </c>
      <c r="D100" s="254">
        <v>9.68</v>
      </c>
      <c r="E100" s="254">
        <v>4.9000000000000004</v>
      </c>
      <c r="G100" s="301">
        <f>INDEX(Pricelist!$H$7:$H$120,MATCH(B100,Pricelist!$C$7:$C$120,0))</f>
        <v>12.45</v>
      </c>
      <c r="H100" s="257">
        <f>INDEX([2]Sheet1!$P$21:$P$178,MATCH(B100,[2]Sheet1!$D$21:$D$178,0))</f>
        <v>13.9</v>
      </c>
      <c r="I100" s="254">
        <f>INDEX([2]Sheet1!$Q$21:$Q$178,MATCH(B100,[2]Sheet1!$D$21:$D$178,0))</f>
        <v>6.15</v>
      </c>
      <c r="J100" s="254">
        <f t="shared" si="6"/>
        <v>13.9</v>
      </c>
      <c r="K100" s="254">
        <f t="shared" si="7"/>
        <v>6.15</v>
      </c>
      <c r="M100" s="254" t="b">
        <f t="shared" si="8"/>
        <v>1</v>
      </c>
    </row>
    <row r="101" spans="2:13" x14ac:dyDescent="0.2">
      <c r="B101" s="254" t="s">
        <v>264</v>
      </c>
      <c r="C101" s="301">
        <v>62.5</v>
      </c>
      <c r="D101" s="254">
        <v>62.5</v>
      </c>
      <c r="E101" s="254">
        <v>62.5</v>
      </c>
      <c r="G101" s="301" t="e">
        <f>INDEX(Pricelist!$H$7:$H$120,MATCH(B101,Pricelist!$C$7:$C$120,0))</f>
        <v>#N/A</v>
      </c>
      <c r="H101" s="257">
        <f>INDEX([2]Sheet1!$P$21:$P$178,MATCH(B101,[2]Sheet1!$D$21:$D$178,0))</f>
        <v>62.5</v>
      </c>
      <c r="I101" s="254">
        <f>INDEX([2]Sheet1!$Q$21:$Q$178,MATCH(B101,[2]Sheet1!$D$21:$D$178,0))</f>
        <v>62.5</v>
      </c>
      <c r="J101" s="254" t="e">
        <f t="shared" si="6"/>
        <v>#N/A</v>
      </c>
      <c r="K101" s="254" t="e">
        <f t="shared" si="7"/>
        <v>#N/A</v>
      </c>
      <c r="M101" s="254" t="e">
        <f t="shared" si="8"/>
        <v>#N/A</v>
      </c>
    </row>
    <row r="102" spans="2:13" hidden="1" x14ac:dyDescent="0.2">
      <c r="B102" s="254" t="s">
        <v>107</v>
      </c>
      <c r="C102" s="301">
        <v>1.69</v>
      </c>
      <c r="D102" s="254">
        <v>2</v>
      </c>
      <c r="E102" s="254">
        <v>1.6</v>
      </c>
      <c r="G102" s="301">
        <f>INDEX(Pricelist!$H$7:$H$120,MATCH(B102,Pricelist!$C$7:$C$120,0))</f>
        <v>1.7</v>
      </c>
      <c r="H102" s="257">
        <f>INDEX([2]Sheet1!$P$21:$P$178,MATCH(B102,[2]Sheet1!$D$21:$D$178,0))</f>
        <v>2</v>
      </c>
      <c r="I102" s="254">
        <f>INDEX([2]Sheet1!$Q$21:$Q$178,MATCH(B102,[2]Sheet1!$D$21:$D$178,0))</f>
        <v>1.57</v>
      </c>
      <c r="J102" s="254">
        <f t="shared" si="6"/>
        <v>2</v>
      </c>
      <c r="K102" s="254">
        <f t="shared" si="7"/>
        <v>1.57</v>
      </c>
      <c r="M102" s="254" t="b">
        <f t="shared" si="8"/>
        <v>1</v>
      </c>
    </row>
    <row r="103" spans="2:13" x14ac:dyDescent="0.2">
      <c r="B103" s="254" t="s">
        <v>265</v>
      </c>
      <c r="C103" s="301">
        <v>0.22</v>
      </c>
      <c r="D103" s="254">
        <v>0.2</v>
      </c>
      <c r="E103" s="254">
        <v>0.2</v>
      </c>
      <c r="G103" s="301" t="e">
        <f>INDEX(Pricelist!$H$7:$H$120,MATCH(B103,Pricelist!$C$7:$C$120,0))</f>
        <v>#N/A</v>
      </c>
      <c r="H103" s="257">
        <f>INDEX([2]Sheet1!$P$21:$P$178,MATCH(B103,[2]Sheet1!$D$21:$D$178,0))</f>
        <v>0.46</v>
      </c>
      <c r="I103" s="254">
        <f>INDEX([2]Sheet1!$Q$21:$Q$178,MATCH(B103,[2]Sheet1!$D$21:$D$178,0))</f>
        <v>0.22</v>
      </c>
      <c r="J103" s="254" t="e">
        <f t="shared" si="6"/>
        <v>#N/A</v>
      </c>
      <c r="K103" s="254" t="e">
        <f t="shared" si="7"/>
        <v>#N/A</v>
      </c>
      <c r="M103" s="254" t="e">
        <f t="shared" si="8"/>
        <v>#N/A</v>
      </c>
    </row>
    <row r="104" spans="2:13" x14ac:dyDescent="0.2">
      <c r="B104" s="254" t="s">
        <v>108</v>
      </c>
      <c r="C104" s="301">
        <v>3.92</v>
      </c>
      <c r="D104" s="254">
        <v>5.26</v>
      </c>
      <c r="E104" s="254">
        <v>2.65</v>
      </c>
      <c r="G104" s="301">
        <f>INDEX(Pricelist!$H$7:$H$120,MATCH(B104,Pricelist!$C$7:$C$120,0))</f>
        <v>5.49</v>
      </c>
      <c r="H104" s="257">
        <f>INDEX([2]Sheet1!$P$21:$P$178,MATCH(B104,[2]Sheet1!$D$21:$D$178,0))</f>
        <v>6.1</v>
      </c>
      <c r="I104" s="254">
        <f>INDEX([2]Sheet1!$Q$21:$Q$178,MATCH(B104,[2]Sheet1!$D$21:$D$178,0))</f>
        <v>3.8</v>
      </c>
      <c r="J104" s="254">
        <f t="shared" si="6"/>
        <v>6.1</v>
      </c>
      <c r="K104" s="254">
        <f t="shared" si="7"/>
        <v>3.8</v>
      </c>
      <c r="M104" s="254" t="b">
        <f t="shared" si="8"/>
        <v>1</v>
      </c>
    </row>
    <row r="105" spans="2:13" x14ac:dyDescent="0.2">
      <c r="B105" s="254" t="s">
        <v>109</v>
      </c>
      <c r="C105" s="301">
        <v>165</v>
      </c>
      <c r="D105" s="254">
        <v>142</v>
      </c>
      <c r="E105" s="254">
        <v>90</v>
      </c>
      <c r="G105" s="301">
        <f>INDEX(Pricelist!$H$7:$H$120,MATCH(B105,Pricelist!$C$7:$C$120,0))</f>
        <v>250.3</v>
      </c>
      <c r="H105" s="257">
        <f>INDEX([2]Sheet1!$P$21:$P$178,MATCH(B105,[2]Sheet1!$D$21:$D$178,0))</f>
        <v>245</v>
      </c>
      <c r="I105" s="254">
        <f>INDEX([2]Sheet1!$Q$21:$Q$178,MATCH(B105,[2]Sheet1!$D$21:$D$178,0))</f>
        <v>165</v>
      </c>
      <c r="J105" s="254">
        <f t="shared" si="6"/>
        <v>250.3</v>
      </c>
      <c r="K105" s="254">
        <f t="shared" si="7"/>
        <v>165</v>
      </c>
      <c r="M105" s="254" t="b">
        <f t="shared" si="8"/>
        <v>0</v>
      </c>
    </row>
    <row r="106" spans="2:13" x14ac:dyDescent="0.2">
      <c r="B106" s="254" t="s">
        <v>110</v>
      </c>
      <c r="C106" s="301">
        <v>0.2</v>
      </c>
      <c r="D106" s="254">
        <v>0.23</v>
      </c>
      <c r="E106" s="254">
        <v>0.2</v>
      </c>
      <c r="G106" s="301">
        <f>INDEX(Pricelist!$H$7:$H$120,MATCH(B106,Pricelist!$C$7:$C$120,0))</f>
        <v>0.45</v>
      </c>
      <c r="H106" s="257">
        <f>INDEX([2]Sheet1!$P$21:$P$178,MATCH(B106,[2]Sheet1!$D$21:$D$178,0))</f>
        <v>0.6</v>
      </c>
      <c r="I106" s="254">
        <f>INDEX([2]Sheet1!$Q$21:$Q$178,MATCH(B106,[2]Sheet1!$D$21:$D$178,0))</f>
        <v>0.2</v>
      </c>
      <c r="J106" s="254">
        <f t="shared" si="6"/>
        <v>0.6</v>
      </c>
      <c r="K106" s="254">
        <f t="shared" si="7"/>
        <v>0.2</v>
      </c>
      <c r="M106" s="254" t="b">
        <f t="shared" si="8"/>
        <v>1</v>
      </c>
    </row>
    <row r="107" spans="2:13" hidden="1" x14ac:dyDescent="0.2">
      <c r="B107" s="254" t="s">
        <v>111</v>
      </c>
      <c r="C107" s="301">
        <v>2.1</v>
      </c>
      <c r="D107" s="254">
        <v>2.83</v>
      </c>
      <c r="E107" s="254">
        <v>1.0900000000000001</v>
      </c>
      <c r="G107" s="301">
        <f>INDEX(Pricelist!$H$7:$H$120,MATCH(B107,Pricelist!$C$7:$C$120,0))</f>
        <v>1.83</v>
      </c>
      <c r="H107" s="257">
        <f>INDEX([2]Sheet1!$P$21:$P$178,MATCH(B107,[2]Sheet1!$D$21:$D$178,0))</f>
        <v>2.37</v>
      </c>
      <c r="I107" s="254">
        <f>INDEX([2]Sheet1!$Q$21:$Q$178,MATCH(B107,[2]Sheet1!$D$21:$D$178,0))</f>
        <v>1.8</v>
      </c>
      <c r="J107" s="254">
        <f t="shared" si="6"/>
        <v>2.37</v>
      </c>
      <c r="K107" s="254">
        <f t="shared" si="7"/>
        <v>1.8</v>
      </c>
      <c r="M107" s="254" t="b">
        <f t="shared" si="8"/>
        <v>1</v>
      </c>
    </row>
    <row r="108" spans="2:13" hidden="1" x14ac:dyDescent="0.2">
      <c r="B108" s="254" t="s">
        <v>300</v>
      </c>
      <c r="C108" s="301" t="e">
        <v>#N/A</v>
      </c>
      <c r="D108" s="254" t="e">
        <v>#N/A</v>
      </c>
      <c r="E108" s="254" t="e">
        <v>#N/A</v>
      </c>
      <c r="G108" s="301" t="e">
        <f>INDEX(Pricelist!$H$7:$H$120,MATCH(B108,Pricelist!$C$7:$C$120,0))</f>
        <v>#N/A</v>
      </c>
      <c r="H108" s="257" t="e">
        <f>INDEX([2]Sheet1!$P$21:$P$178,MATCH(B108,[2]Sheet1!$D$21:$D$178,0))</f>
        <v>#N/A</v>
      </c>
      <c r="I108" s="254" t="e">
        <f>INDEX([2]Sheet1!$Q$21:$Q$178,MATCH(B108,[2]Sheet1!$D$21:$D$178,0))</f>
        <v>#N/A</v>
      </c>
      <c r="J108" s="254" t="e">
        <f t="shared" si="6"/>
        <v>#N/A</v>
      </c>
      <c r="K108" s="254" t="e">
        <f t="shared" si="7"/>
        <v>#N/A</v>
      </c>
      <c r="M108" s="254" t="e">
        <f t="shared" si="8"/>
        <v>#N/A</v>
      </c>
    </row>
    <row r="109" spans="2:13" x14ac:dyDescent="0.2">
      <c r="B109" s="254" t="s">
        <v>266</v>
      </c>
      <c r="C109" s="301">
        <v>10</v>
      </c>
      <c r="D109" s="254">
        <v>10</v>
      </c>
      <c r="E109" s="254">
        <v>9.4</v>
      </c>
      <c r="G109" s="301" t="e">
        <f>INDEX(Pricelist!$H$7:$H$120,MATCH(B109,Pricelist!$C$7:$C$120,0))</f>
        <v>#N/A</v>
      </c>
      <c r="H109" s="257">
        <f>INDEX([2]Sheet1!$P$21:$P$178,MATCH(B109,[2]Sheet1!$D$21:$D$178,0))</f>
        <v>10</v>
      </c>
      <c r="I109" s="254">
        <f>INDEX([2]Sheet1!$Q$21:$Q$178,MATCH(B109,[2]Sheet1!$D$21:$D$178,0))</f>
        <v>10</v>
      </c>
      <c r="J109" s="254" t="e">
        <f t="shared" si="6"/>
        <v>#N/A</v>
      </c>
      <c r="K109" s="254" t="e">
        <f t="shared" si="7"/>
        <v>#N/A</v>
      </c>
      <c r="M109" s="254" t="e">
        <f t="shared" si="8"/>
        <v>#N/A</v>
      </c>
    </row>
    <row r="110" spans="2:13" x14ac:dyDescent="0.2">
      <c r="B110" s="254" t="s">
        <v>112</v>
      </c>
      <c r="C110" s="301">
        <v>137.5</v>
      </c>
      <c r="D110" s="254">
        <v>89</v>
      </c>
      <c r="E110" s="254">
        <v>68</v>
      </c>
      <c r="G110" s="301">
        <f>INDEX(Pricelist!$H$7:$H$120,MATCH(B110,Pricelist!$C$7:$C$120,0))</f>
        <v>220</v>
      </c>
      <c r="H110" s="257">
        <f>INDEX([2]Sheet1!$P$21:$P$178,MATCH(B110,[2]Sheet1!$D$21:$D$178,0))</f>
        <v>220</v>
      </c>
      <c r="I110" s="254">
        <f>INDEX([2]Sheet1!$Q$21:$Q$178,MATCH(B110,[2]Sheet1!$D$21:$D$178,0))</f>
        <v>137.5</v>
      </c>
      <c r="J110" s="254">
        <f t="shared" si="6"/>
        <v>220</v>
      </c>
      <c r="K110" s="254">
        <f t="shared" si="7"/>
        <v>137.5</v>
      </c>
      <c r="M110" s="254" t="b">
        <f t="shared" si="8"/>
        <v>0</v>
      </c>
    </row>
    <row r="111" spans="2:13" x14ac:dyDescent="0.2">
      <c r="B111" s="254" t="s">
        <v>113</v>
      </c>
      <c r="C111" s="301">
        <v>0.42</v>
      </c>
      <c r="D111" s="254">
        <v>0.6</v>
      </c>
      <c r="E111" s="254">
        <v>0.41</v>
      </c>
      <c r="G111" s="301">
        <f>INDEX(Pricelist!$H$7:$H$120,MATCH(B111,Pricelist!$C$7:$C$120,0))</f>
        <v>0.49</v>
      </c>
      <c r="H111" s="257">
        <f>INDEX([2]Sheet1!$P$21:$P$178,MATCH(B111,[2]Sheet1!$D$21:$D$178,0))</f>
        <v>0.6</v>
      </c>
      <c r="I111" s="254">
        <f>INDEX([2]Sheet1!$Q$21:$Q$178,MATCH(B111,[2]Sheet1!$D$21:$D$178,0))</f>
        <v>0.36</v>
      </c>
      <c r="J111" s="254">
        <f t="shared" si="6"/>
        <v>0.6</v>
      </c>
      <c r="K111" s="254">
        <f t="shared" si="7"/>
        <v>0.36</v>
      </c>
      <c r="M111" s="254" t="b">
        <f t="shared" si="8"/>
        <v>1</v>
      </c>
    </row>
    <row r="112" spans="2:13" x14ac:dyDescent="0.2">
      <c r="B112" s="254" t="s">
        <v>114</v>
      </c>
      <c r="C112" s="301">
        <v>11.35</v>
      </c>
      <c r="D112" s="254">
        <v>6.5</v>
      </c>
      <c r="E112" s="254">
        <v>4.1500000000000004</v>
      </c>
      <c r="G112" s="301">
        <f>INDEX(Pricelist!$H$7:$H$120,MATCH(B112,Pricelist!$C$7:$C$120,0))</f>
        <v>16.2</v>
      </c>
      <c r="H112" s="257">
        <f>INDEX([2]Sheet1!$P$21:$P$178,MATCH(B112,[2]Sheet1!$D$21:$D$178,0))</f>
        <v>23</v>
      </c>
      <c r="I112" s="254">
        <f>INDEX([2]Sheet1!$Q$21:$Q$178,MATCH(B112,[2]Sheet1!$D$21:$D$178,0))</f>
        <v>10</v>
      </c>
      <c r="J112" s="254">
        <f t="shared" si="6"/>
        <v>23</v>
      </c>
      <c r="K112" s="254">
        <f t="shared" si="7"/>
        <v>10</v>
      </c>
      <c r="M112" s="254" t="b">
        <f t="shared" si="8"/>
        <v>1</v>
      </c>
    </row>
    <row r="113" spans="2:13" x14ac:dyDescent="0.2">
      <c r="B113" s="254" t="s">
        <v>115</v>
      </c>
      <c r="C113" s="301">
        <v>2.2599999999999998</v>
      </c>
      <c r="D113" s="254">
        <v>3.67</v>
      </c>
      <c r="E113" s="254">
        <v>3</v>
      </c>
      <c r="G113" s="301">
        <f>INDEX(Pricelist!$H$7:$H$120,MATCH(B113,Pricelist!$C$7:$C$120,0))</f>
        <v>3.5</v>
      </c>
      <c r="H113" s="257">
        <f>INDEX([2]Sheet1!$P$21:$P$178,MATCH(B113,[2]Sheet1!$D$21:$D$178,0))</f>
        <v>4.01</v>
      </c>
      <c r="I113" s="254">
        <f>INDEX([2]Sheet1!$Q$21:$Q$178,MATCH(B113,[2]Sheet1!$D$21:$D$178,0))</f>
        <v>2.2599999999999998</v>
      </c>
      <c r="J113" s="254">
        <f t="shared" si="6"/>
        <v>4.01</v>
      </c>
      <c r="K113" s="254">
        <f t="shared" si="7"/>
        <v>2.2599999999999998</v>
      </c>
      <c r="M113" s="254" t="b">
        <f t="shared" si="8"/>
        <v>1</v>
      </c>
    </row>
    <row r="114" spans="2:13" hidden="1" x14ac:dyDescent="0.2">
      <c r="B114" s="254" t="s">
        <v>116</v>
      </c>
      <c r="C114" s="301">
        <v>0.25</v>
      </c>
      <c r="D114" s="254">
        <v>0.55000000000000004</v>
      </c>
      <c r="E114" s="254">
        <v>0.22</v>
      </c>
      <c r="G114" s="301">
        <f>INDEX(Pricelist!$H$7:$H$120,MATCH(B114,Pricelist!$C$7:$C$120,0))</f>
        <v>0.36</v>
      </c>
      <c r="H114" s="257">
        <f>INDEX([2]Sheet1!$P$21:$P$178,MATCH(B114,[2]Sheet1!$D$21:$D$178,0))</f>
        <v>0.48</v>
      </c>
      <c r="I114" s="254">
        <f>INDEX([2]Sheet1!$Q$21:$Q$178,MATCH(B114,[2]Sheet1!$D$21:$D$178,0))</f>
        <v>0.25</v>
      </c>
      <c r="J114" s="254">
        <f t="shared" si="6"/>
        <v>0.48</v>
      </c>
      <c r="K114" s="254">
        <f t="shared" si="7"/>
        <v>0.25</v>
      </c>
      <c r="M114" s="254" t="b">
        <f t="shared" si="8"/>
        <v>1</v>
      </c>
    </row>
    <row r="115" spans="2:13" hidden="1" x14ac:dyDescent="0.2">
      <c r="B115" s="254" t="s">
        <v>267</v>
      </c>
      <c r="C115" s="301">
        <v>0.2</v>
      </c>
      <c r="D115" s="254">
        <v>0.2</v>
      </c>
      <c r="E115" s="254">
        <v>0.2</v>
      </c>
      <c r="G115" s="301" t="e">
        <f>INDEX(Pricelist!$H$7:$H$120,MATCH(B115,Pricelist!$C$7:$C$120,0))</f>
        <v>#N/A</v>
      </c>
      <c r="H115" s="257">
        <f>INDEX([2]Sheet1!$P$21:$P$178,MATCH(B115,[2]Sheet1!$D$21:$D$178,0))</f>
        <v>0.2</v>
      </c>
      <c r="I115" s="254">
        <f>INDEX([2]Sheet1!$Q$21:$Q$178,MATCH(B115,[2]Sheet1!$D$21:$D$178,0))</f>
        <v>0.2</v>
      </c>
      <c r="J115" s="254" t="e">
        <f t="shared" si="6"/>
        <v>#N/A</v>
      </c>
      <c r="K115" s="254" t="e">
        <f t="shared" si="7"/>
        <v>#N/A</v>
      </c>
      <c r="M115" s="254" t="e">
        <f t="shared" si="8"/>
        <v>#N/A</v>
      </c>
    </row>
    <row r="116" spans="2:13" x14ac:dyDescent="0.2">
      <c r="B116" s="254" t="s">
        <v>301</v>
      </c>
      <c r="C116" s="301" t="e">
        <v>#N/A</v>
      </c>
      <c r="D116" s="254" t="e">
        <v>#N/A</v>
      </c>
      <c r="E116" s="254" t="e">
        <v>#N/A</v>
      </c>
      <c r="G116" s="301" t="e">
        <f>INDEX(Pricelist!$H$7:$H$120,MATCH(B116,Pricelist!$C$7:$C$120,0))</f>
        <v>#N/A</v>
      </c>
      <c r="H116" s="257" t="e">
        <f>INDEX([2]Sheet1!$P$21:$P$178,MATCH(B116,[2]Sheet1!$D$21:$D$178,0))</f>
        <v>#N/A</v>
      </c>
      <c r="I116" s="254" t="e">
        <f>INDEX([2]Sheet1!$Q$21:$Q$178,MATCH(B116,[2]Sheet1!$D$21:$D$178,0))</f>
        <v>#N/A</v>
      </c>
      <c r="J116" s="254" t="e">
        <f t="shared" si="6"/>
        <v>#N/A</v>
      </c>
      <c r="K116" s="254" t="e">
        <f t="shared" si="7"/>
        <v>#N/A</v>
      </c>
      <c r="M116" s="254" t="e">
        <f t="shared" si="8"/>
        <v>#N/A</v>
      </c>
    </row>
    <row r="117" spans="2:13" x14ac:dyDescent="0.2">
      <c r="B117" s="254" t="s">
        <v>117</v>
      </c>
      <c r="C117" s="301">
        <v>1.06</v>
      </c>
      <c r="D117" s="254">
        <v>0.83</v>
      </c>
      <c r="E117" s="254">
        <v>0.23</v>
      </c>
      <c r="G117" s="301">
        <f>INDEX(Pricelist!$H$7:$H$120,MATCH(B117,Pricelist!$C$7:$C$120,0))</f>
        <v>0.6</v>
      </c>
      <c r="H117" s="257">
        <f>INDEX([2]Sheet1!$P$21:$P$178,MATCH(B117,[2]Sheet1!$D$21:$D$178,0))</f>
        <v>1.1000000000000001</v>
      </c>
      <c r="I117" s="254">
        <f>INDEX([2]Sheet1!$Q$21:$Q$178,MATCH(B117,[2]Sheet1!$D$21:$D$178,0))</f>
        <v>0.45</v>
      </c>
      <c r="J117" s="254">
        <f t="shared" si="6"/>
        <v>1.1000000000000001</v>
      </c>
      <c r="K117" s="254">
        <f t="shared" si="7"/>
        <v>0.45</v>
      </c>
      <c r="M117" s="254" t="b">
        <f t="shared" si="8"/>
        <v>1</v>
      </c>
    </row>
    <row r="118" spans="2:13" x14ac:dyDescent="0.2">
      <c r="B118" s="254" t="s">
        <v>118</v>
      </c>
      <c r="C118" s="301">
        <v>0.26</v>
      </c>
      <c r="D118" s="254">
        <v>0.22</v>
      </c>
      <c r="E118" s="254">
        <v>0.2</v>
      </c>
      <c r="G118" s="301">
        <f>INDEX(Pricelist!$H$7:$H$120,MATCH(B118,Pricelist!$C$7:$C$120,0))</f>
        <v>0.54</v>
      </c>
      <c r="H118" s="257">
        <f>INDEX([2]Sheet1!$P$21:$P$178,MATCH(B118,[2]Sheet1!$D$21:$D$178,0))</f>
        <v>0.74</v>
      </c>
      <c r="I118" s="254">
        <f>INDEX([2]Sheet1!$Q$21:$Q$178,MATCH(B118,[2]Sheet1!$D$21:$D$178,0))</f>
        <v>0.22</v>
      </c>
      <c r="J118" s="254">
        <f t="shared" si="6"/>
        <v>0.74</v>
      </c>
      <c r="K118" s="254">
        <f t="shared" si="7"/>
        <v>0.22</v>
      </c>
      <c r="M118" s="254" t="b">
        <f t="shared" si="8"/>
        <v>1</v>
      </c>
    </row>
    <row r="119" spans="2:13" x14ac:dyDescent="0.2">
      <c r="B119" s="254" t="s">
        <v>119</v>
      </c>
      <c r="C119" s="301">
        <v>0.92</v>
      </c>
      <c r="D119" s="254">
        <v>2.93</v>
      </c>
      <c r="E119" s="254">
        <v>0.87</v>
      </c>
      <c r="G119" s="301">
        <f>INDEX(Pricelist!$H$7:$H$120,MATCH(B119,Pricelist!$C$7:$C$120,0))</f>
        <v>1.07</v>
      </c>
      <c r="H119" s="257">
        <f>INDEX([2]Sheet1!$P$21:$P$178,MATCH(B119,[2]Sheet1!$D$21:$D$178,0))</f>
        <v>1.07</v>
      </c>
      <c r="I119" s="254">
        <f>INDEX([2]Sheet1!$Q$21:$Q$178,MATCH(B119,[2]Sheet1!$D$21:$D$178,0))</f>
        <v>0.9</v>
      </c>
      <c r="J119" s="254">
        <f t="shared" si="6"/>
        <v>1.07</v>
      </c>
      <c r="K119" s="254">
        <f t="shared" si="7"/>
        <v>0.9</v>
      </c>
      <c r="M119" s="254" t="b">
        <f t="shared" si="8"/>
        <v>0</v>
      </c>
    </row>
    <row r="120" spans="2:13" hidden="1" x14ac:dyDescent="0.2">
      <c r="B120" s="254" t="s">
        <v>120</v>
      </c>
      <c r="C120" s="301">
        <v>1100</v>
      </c>
      <c r="D120" s="254">
        <v>770</v>
      </c>
      <c r="E120" s="254">
        <v>402.3</v>
      </c>
      <c r="G120" s="301">
        <f>INDEX(Pricelist!$H$7:$H$120,MATCH(B120,Pricelist!$C$7:$C$120,0))</f>
        <v>1399.8</v>
      </c>
      <c r="H120" s="257">
        <f>INDEX([2]Sheet1!$P$21:$P$178,MATCH(B120,[2]Sheet1!$D$21:$D$178,0))</f>
        <v>1399.8</v>
      </c>
      <c r="I120" s="254">
        <f>INDEX([2]Sheet1!$Q$21:$Q$178,MATCH(B120,[2]Sheet1!$D$21:$D$178,0))</f>
        <v>1100</v>
      </c>
      <c r="J120" s="254">
        <f t="shared" si="6"/>
        <v>1399.8</v>
      </c>
      <c r="K120" s="254">
        <f t="shared" si="7"/>
        <v>1100</v>
      </c>
      <c r="M120" s="254" t="b">
        <f t="shared" si="8"/>
        <v>0</v>
      </c>
    </row>
    <row r="121" spans="2:13" x14ac:dyDescent="0.2">
      <c r="B121" s="254" t="s">
        <v>282</v>
      </c>
      <c r="C121" s="301">
        <v>77.599999999999994</v>
      </c>
      <c r="D121" s="254">
        <v>120.92</v>
      </c>
      <c r="E121" s="254">
        <v>116.17</v>
      </c>
      <c r="G121" s="301" t="e">
        <f>INDEX(Pricelist!$H$7:$H$120,MATCH(B121,Pricelist!$C$7:$C$120,0))</f>
        <v>#N/A</v>
      </c>
      <c r="H121" s="257">
        <f>INDEX([2]Sheet1!$P$21:$P$178,MATCH(B121,[2]Sheet1!$D$21:$D$178,0))</f>
        <v>94.62</v>
      </c>
      <c r="I121" s="254">
        <f>INDEX([2]Sheet1!$Q$21:$Q$178,MATCH(B121,[2]Sheet1!$D$21:$D$178,0))</f>
        <v>69.849999999999994</v>
      </c>
      <c r="J121" s="254" t="e">
        <f t="shared" si="6"/>
        <v>#N/A</v>
      </c>
      <c r="K121" s="254" t="e">
        <f t="shared" si="7"/>
        <v>#N/A</v>
      </c>
      <c r="M121" s="254" t="e">
        <f t="shared" si="8"/>
        <v>#N/A</v>
      </c>
    </row>
    <row r="122" spans="2:13" x14ac:dyDescent="0.2">
      <c r="B122" s="254" t="s">
        <v>121</v>
      </c>
      <c r="C122" s="301">
        <v>5</v>
      </c>
      <c r="D122" s="254">
        <v>4.45</v>
      </c>
      <c r="E122" s="254">
        <v>2.88</v>
      </c>
      <c r="G122" s="301">
        <f>INDEX(Pricelist!$H$7:$H$120,MATCH(B122,Pricelist!$C$7:$C$120,0))</f>
        <v>14.75</v>
      </c>
      <c r="H122" s="257">
        <f>INDEX([2]Sheet1!$P$21:$P$178,MATCH(B122,[2]Sheet1!$D$21:$D$178,0))</f>
        <v>12.25</v>
      </c>
      <c r="I122" s="254">
        <f>INDEX([2]Sheet1!$Q$21:$Q$178,MATCH(B122,[2]Sheet1!$D$21:$D$178,0))</f>
        <v>5</v>
      </c>
      <c r="J122" s="254">
        <f t="shared" si="6"/>
        <v>14.75</v>
      </c>
      <c r="K122" s="254">
        <f t="shared" si="7"/>
        <v>5</v>
      </c>
      <c r="M122" s="254" t="b">
        <f t="shared" si="8"/>
        <v>0</v>
      </c>
    </row>
    <row r="123" spans="2:13" hidden="1" x14ac:dyDescent="0.2">
      <c r="B123" s="254" t="s">
        <v>122</v>
      </c>
      <c r="C123" s="301">
        <v>0.28000000000000003</v>
      </c>
      <c r="D123" s="254">
        <v>0.36</v>
      </c>
      <c r="E123" s="254">
        <v>0.2</v>
      </c>
      <c r="G123" s="301">
        <f>INDEX(Pricelist!$H$7:$H$120,MATCH(B123,Pricelist!$C$7:$C$120,0))</f>
        <v>0.49</v>
      </c>
      <c r="H123" s="257">
        <f>INDEX([2]Sheet1!$P$21:$P$178,MATCH(B123,[2]Sheet1!$D$21:$D$178,0))</f>
        <v>0.61</v>
      </c>
      <c r="I123" s="254">
        <f>INDEX([2]Sheet1!$Q$21:$Q$178,MATCH(B123,[2]Sheet1!$D$21:$D$178,0))</f>
        <v>0.26</v>
      </c>
      <c r="J123" s="254">
        <f t="shared" si="6"/>
        <v>0.61</v>
      </c>
      <c r="K123" s="254">
        <f t="shared" si="7"/>
        <v>0.26</v>
      </c>
      <c r="M123" s="254" t="b">
        <f t="shared" si="8"/>
        <v>1</v>
      </c>
    </row>
    <row r="124" spans="2:13" x14ac:dyDescent="0.2">
      <c r="B124" s="254" t="s">
        <v>268</v>
      </c>
      <c r="C124" s="301">
        <v>0.48</v>
      </c>
      <c r="D124" s="254">
        <v>0.48</v>
      </c>
      <c r="E124" s="254">
        <v>0.48</v>
      </c>
      <c r="G124" s="301" t="e">
        <f>INDEX(Pricelist!$H$7:$H$120,MATCH(B124,Pricelist!$C$7:$C$120,0))</f>
        <v>#N/A</v>
      </c>
      <c r="H124" s="257">
        <f>INDEX([2]Sheet1!$P$21:$P$178,MATCH(B124,[2]Sheet1!$D$21:$D$178,0))</f>
        <v>0.48</v>
      </c>
      <c r="I124" s="254">
        <f>INDEX([2]Sheet1!$Q$21:$Q$178,MATCH(B124,[2]Sheet1!$D$21:$D$178,0))</f>
        <v>0.48</v>
      </c>
      <c r="J124" s="254" t="e">
        <f t="shared" si="6"/>
        <v>#N/A</v>
      </c>
      <c r="K124" s="254" t="e">
        <f t="shared" si="7"/>
        <v>#N/A</v>
      </c>
      <c r="M124" s="254" t="e">
        <f t="shared" si="8"/>
        <v>#N/A</v>
      </c>
    </row>
    <row r="125" spans="2:13" hidden="1" x14ac:dyDescent="0.2">
      <c r="B125" s="254" t="s">
        <v>123</v>
      </c>
      <c r="C125" s="301">
        <v>33.450000000000003</v>
      </c>
      <c r="D125" s="254">
        <v>52.9</v>
      </c>
      <c r="E125" s="254">
        <v>38</v>
      </c>
      <c r="G125" s="301">
        <f>INDEX(Pricelist!$H$7:$H$120,MATCH(B125,Pricelist!$C$7:$C$120,0))</f>
        <v>61.2</v>
      </c>
      <c r="H125" s="257">
        <f>INDEX([2]Sheet1!$P$21:$P$178,MATCH(B125,[2]Sheet1!$D$21:$D$178,0))</f>
        <v>68</v>
      </c>
      <c r="I125" s="254">
        <f>INDEX([2]Sheet1!$Q$21:$Q$178,MATCH(B125,[2]Sheet1!$D$21:$D$178,0))</f>
        <v>32</v>
      </c>
      <c r="J125" s="254">
        <f t="shared" si="6"/>
        <v>68</v>
      </c>
      <c r="K125" s="254">
        <f t="shared" si="7"/>
        <v>32</v>
      </c>
      <c r="M125" s="254" t="b">
        <f t="shared" si="8"/>
        <v>1</v>
      </c>
    </row>
    <row r="126" spans="2:13" hidden="1" x14ac:dyDescent="0.2">
      <c r="B126" s="254" t="s">
        <v>283</v>
      </c>
      <c r="C126" s="301">
        <v>245</v>
      </c>
      <c r="D126" s="254">
        <v>90</v>
      </c>
      <c r="E126" s="254">
        <v>39</v>
      </c>
      <c r="G126" s="301" t="e">
        <f>INDEX(Pricelist!$H$7:$H$120,MATCH(B126,Pricelist!$C$7:$C$120,0))</f>
        <v>#N/A</v>
      </c>
      <c r="H126" s="257">
        <f>INDEX([2]Sheet1!$P$21:$P$178,MATCH(B126,[2]Sheet1!$D$21:$D$178,0))</f>
        <v>312.5</v>
      </c>
      <c r="I126" s="254">
        <f>INDEX([2]Sheet1!$Q$21:$Q$178,MATCH(B126,[2]Sheet1!$D$21:$D$178,0))</f>
        <v>118.1</v>
      </c>
      <c r="J126" s="254" t="e">
        <f t="shared" si="6"/>
        <v>#N/A</v>
      </c>
      <c r="K126" s="254" t="e">
        <f t="shared" si="7"/>
        <v>#N/A</v>
      </c>
      <c r="M126" s="254" t="e">
        <f t="shared" si="8"/>
        <v>#N/A</v>
      </c>
    </row>
    <row r="127" spans="2:13" x14ac:dyDescent="0.2">
      <c r="B127" s="254" t="s">
        <v>269</v>
      </c>
      <c r="C127" s="301">
        <v>0.2</v>
      </c>
      <c r="D127" s="254">
        <v>0.2</v>
      </c>
      <c r="E127" s="254">
        <v>0.2</v>
      </c>
      <c r="G127" s="301" t="e">
        <f>INDEX(Pricelist!$H$7:$H$120,MATCH(B127,Pricelist!$C$7:$C$120,0))</f>
        <v>#N/A</v>
      </c>
      <c r="H127" s="257">
        <f>INDEX([2]Sheet1!$P$21:$P$178,MATCH(B127,[2]Sheet1!$D$21:$D$178,0))</f>
        <v>0.2</v>
      </c>
      <c r="I127" s="254">
        <f>INDEX([2]Sheet1!$Q$21:$Q$178,MATCH(B127,[2]Sheet1!$D$21:$D$178,0))</f>
        <v>0.2</v>
      </c>
      <c r="J127" s="254" t="e">
        <f t="shared" si="6"/>
        <v>#N/A</v>
      </c>
      <c r="K127" s="254" t="e">
        <f t="shared" si="7"/>
        <v>#N/A</v>
      </c>
      <c r="M127" s="254" t="e">
        <f t="shared" si="8"/>
        <v>#N/A</v>
      </c>
    </row>
    <row r="128" spans="2:13" x14ac:dyDescent="0.2">
      <c r="B128" s="254" t="s">
        <v>899</v>
      </c>
      <c r="C128" s="301">
        <v>1.4</v>
      </c>
      <c r="D128" s="254">
        <v>2.1</v>
      </c>
      <c r="E128" s="254">
        <v>1.43</v>
      </c>
      <c r="G128" s="301">
        <f>INDEX(Pricelist!$H$7:$H$120,MATCH(B128,Pricelist!$C$7:$C$120,0))</f>
        <v>3.42</v>
      </c>
      <c r="H128" s="257">
        <f>INDEX([2]Sheet1!$P$21:$P$178,MATCH(B128,[2]Sheet1!$D$21:$D$178,0))</f>
        <v>4.5</v>
      </c>
      <c r="I128" s="254">
        <f>INDEX([2]Sheet1!$Q$21:$Q$178,MATCH(B128,[2]Sheet1!$D$21:$D$178,0))</f>
        <v>1.46</v>
      </c>
      <c r="J128" s="254">
        <f t="shared" si="6"/>
        <v>4.5</v>
      </c>
      <c r="K128" s="254">
        <f t="shared" si="7"/>
        <v>1.46</v>
      </c>
      <c r="M128" s="254" t="b">
        <f t="shared" si="8"/>
        <v>1</v>
      </c>
    </row>
    <row r="129" spans="2:13" x14ac:dyDescent="0.2">
      <c r="B129" s="254" t="s">
        <v>302</v>
      </c>
      <c r="C129" s="301" t="e">
        <v>#N/A</v>
      </c>
      <c r="D129" s="254">
        <v>1.79</v>
      </c>
      <c r="E129" s="254">
        <v>1.62</v>
      </c>
      <c r="G129" s="301" t="e">
        <f>INDEX(Pricelist!$H$7:$H$120,MATCH(B129,Pricelist!$C$7:$C$120,0))</f>
        <v>#N/A</v>
      </c>
      <c r="H129" s="257" t="e">
        <f>INDEX([2]Sheet1!$P$21:$P$178,MATCH(B129,[2]Sheet1!$D$21:$D$178,0))</f>
        <v>#N/A</v>
      </c>
      <c r="I129" s="254" t="e">
        <f>INDEX([2]Sheet1!$Q$21:$Q$178,MATCH(B129,[2]Sheet1!$D$21:$D$178,0))</f>
        <v>#N/A</v>
      </c>
      <c r="J129" s="254" t="e">
        <f t="shared" si="6"/>
        <v>#N/A</v>
      </c>
      <c r="K129" s="254" t="e">
        <f t="shared" si="7"/>
        <v>#N/A</v>
      </c>
      <c r="M129" s="254" t="e">
        <f t="shared" si="8"/>
        <v>#N/A</v>
      </c>
    </row>
    <row r="130" spans="2:13" x14ac:dyDescent="0.2">
      <c r="B130" s="254" t="s">
        <v>124</v>
      </c>
      <c r="C130" s="301">
        <v>0.28999999999999998</v>
      </c>
      <c r="D130" s="254">
        <v>1</v>
      </c>
      <c r="E130" s="254">
        <v>0.45</v>
      </c>
      <c r="G130" s="301">
        <f>INDEX(Pricelist!$H$7:$H$120,MATCH(B130,Pricelist!$C$7:$C$120,0))</f>
        <v>0.48</v>
      </c>
      <c r="H130" s="257">
        <f>INDEX([2]Sheet1!$P$21:$P$178,MATCH(B130,[2]Sheet1!$D$21:$D$178,0))</f>
        <v>0.56999999999999995</v>
      </c>
      <c r="I130" s="254">
        <f>INDEX([2]Sheet1!$Q$21:$Q$178,MATCH(B130,[2]Sheet1!$D$21:$D$178,0))</f>
        <v>0.28999999999999998</v>
      </c>
      <c r="J130" s="254">
        <f t="shared" si="6"/>
        <v>0.56999999999999995</v>
      </c>
      <c r="K130" s="254">
        <f t="shared" si="7"/>
        <v>0.28999999999999998</v>
      </c>
      <c r="M130" s="254" t="b">
        <f t="shared" si="8"/>
        <v>1</v>
      </c>
    </row>
    <row r="131" spans="2:13" x14ac:dyDescent="0.2">
      <c r="B131" s="254" t="s">
        <v>270</v>
      </c>
      <c r="C131" s="301">
        <v>0.2</v>
      </c>
      <c r="D131" s="254">
        <v>0.2</v>
      </c>
      <c r="E131" s="254">
        <v>0.2</v>
      </c>
      <c r="G131" s="301" t="e">
        <f>INDEX(Pricelist!$H$7:$H$120,MATCH(B131,Pricelist!$C$7:$C$120,0))</f>
        <v>#N/A</v>
      </c>
      <c r="H131" s="257">
        <f>INDEX([2]Sheet1!$P$21:$P$178,MATCH(B131,[2]Sheet1!$D$21:$D$178,0))</f>
        <v>0.28999999999999998</v>
      </c>
      <c r="I131" s="254">
        <f>INDEX([2]Sheet1!$Q$21:$Q$178,MATCH(B131,[2]Sheet1!$D$21:$D$178,0))</f>
        <v>0.2</v>
      </c>
      <c r="J131" s="254" t="e">
        <f t="shared" ref="J131:J166" si="9">IF(G131&gt;H131,G131,H131)</f>
        <v>#N/A</v>
      </c>
      <c r="K131" s="254" t="e">
        <f t="shared" ref="K131:K166" si="10">IF(G131&lt;I131,G131,I131)</f>
        <v>#N/A</v>
      </c>
      <c r="M131" s="254" t="e">
        <f t="shared" ref="M131:M166" si="11">J131&gt;G131</f>
        <v>#N/A</v>
      </c>
    </row>
    <row r="132" spans="2:13" x14ac:dyDescent="0.2">
      <c r="B132" s="254" t="s">
        <v>271</v>
      </c>
      <c r="C132" s="301">
        <v>0.97</v>
      </c>
      <c r="D132" s="254">
        <v>0.35</v>
      </c>
      <c r="E132" s="254">
        <v>0.35</v>
      </c>
      <c r="G132" s="301">
        <f>INDEX(Pricelist!$H$7:$H$120,MATCH(B132,Pricelist!$C$7:$C$120,0))</f>
        <v>1.57</v>
      </c>
      <c r="H132" s="257">
        <f>INDEX([2]Sheet1!$P$21:$P$178,MATCH(B132,[2]Sheet1!$D$21:$D$178,0))</f>
        <v>1.57</v>
      </c>
      <c r="I132" s="254">
        <f>INDEX([2]Sheet1!$Q$21:$Q$178,MATCH(B132,[2]Sheet1!$D$21:$D$178,0))</f>
        <v>0.97</v>
      </c>
      <c r="J132" s="254">
        <f t="shared" si="9"/>
        <v>1.57</v>
      </c>
      <c r="K132" s="254">
        <f t="shared" si="10"/>
        <v>0.97</v>
      </c>
      <c r="M132" s="254" t="b">
        <f t="shared" si="11"/>
        <v>0</v>
      </c>
    </row>
    <row r="133" spans="2:13" hidden="1" x14ac:dyDescent="0.2">
      <c r="B133" s="254" t="s">
        <v>125</v>
      </c>
      <c r="C133" s="301">
        <v>193</v>
      </c>
      <c r="D133" s="254">
        <v>240.8</v>
      </c>
      <c r="E133" s="254">
        <v>130</v>
      </c>
      <c r="G133" s="301">
        <f>INDEX(Pricelist!$H$7:$H$120,MATCH(B133,Pricelist!$C$7:$C$120,0))</f>
        <v>370</v>
      </c>
      <c r="H133" s="257">
        <f>INDEX([2]Sheet1!$P$21:$P$178,MATCH(B133,[2]Sheet1!$D$21:$D$178,0))</f>
        <v>370</v>
      </c>
      <c r="I133" s="254">
        <f>INDEX([2]Sheet1!$Q$21:$Q$178,MATCH(B133,[2]Sheet1!$D$21:$D$178,0))</f>
        <v>193</v>
      </c>
      <c r="J133" s="254">
        <f t="shared" si="9"/>
        <v>370</v>
      </c>
      <c r="K133" s="254">
        <f t="shared" si="10"/>
        <v>193</v>
      </c>
      <c r="M133" s="254" t="b">
        <f t="shared" si="11"/>
        <v>0</v>
      </c>
    </row>
    <row r="134" spans="2:13" x14ac:dyDescent="0.2">
      <c r="B134" s="254" t="s">
        <v>272</v>
      </c>
      <c r="C134" s="301">
        <v>2.84</v>
      </c>
      <c r="D134" s="254">
        <v>3.15</v>
      </c>
      <c r="E134" s="254">
        <v>2.84</v>
      </c>
      <c r="G134" s="301" t="e">
        <f>INDEX(Pricelist!$H$7:$H$120,MATCH(B134,Pricelist!$C$7:$C$120,0))</f>
        <v>#N/A</v>
      </c>
      <c r="H134" s="257">
        <f>INDEX([2]Sheet1!$P$21:$P$178,MATCH(B134,[2]Sheet1!$D$21:$D$178,0))</f>
        <v>2.84</v>
      </c>
      <c r="I134" s="254">
        <f>INDEX([2]Sheet1!$Q$21:$Q$178,MATCH(B134,[2]Sheet1!$D$21:$D$178,0))</f>
        <v>2.84</v>
      </c>
      <c r="J134" s="254" t="e">
        <f t="shared" si="9"/>
        <v>#N/A</v>
      </c>
      <c r="K134" s="254" t="e">
        <f t="shared" si="10"/>
        <v>#N/A</v>
      </c>
      <c r="M134" s="254" t="e">
        <f t="shared" si="11"/>
        <v>#N/A</v>
      </c>
    </row>
    <row r="135" spans="2:13" x14ac:dyDescent="0.2">
      <c r="B135" s="254" t="s">
        <v>126</v>
      </c>
      <c r="C135" s="301">
        <v>6.25</v>
      </c>
      <c r="D135" s="254">
        <v>5.97</v>
      </c>
      <c r="E135" s="254">
        <v>3.25</v>
      </c>
      <c r="G135" s="301">
        <f>INDEX(Pricelist!$H$7:$H$120,MATCH(B135,Pricelist!$C$7:$C$120,0))</f>
        <v>34</v>
      </c>
      <c r="H135" s="257">
        <f>INDEX([2]Sheet1!$P$21:$P$178,MATCH(B135,[2]Sheet1!$D$21:$D$178,0))</f>
        <v>35.909999999999997</v>
      </c>
      <c r="I135" s="254">
        <f>INDEX([2]Sheet1!$Q$21:$Q$178,MATCH(B135,[2]Sheet1!$D$21:$D$178,0))</f>
        <v>6.05</v>
      </c>
      <c r="J135" s="254">
        <f t="shared" si="9"/>
        <v>35.909999999999997</v>
      </c>
      <c r="K135" s="254">
        <f t="shared" si="10"/>
        <v>6.05</v>
      </c>
      <c r="M135" s="254" t="b">
        <f t="shared" si="11"/>
        <v>1</v>
      </c>
    </row>
    <row r="136" spans="2:13" hidden="1" x14ac:dyDescent="0.2">
      <c r="B136" s="254" t="s">
        <v>127</v>
      </c>
      <c r="C136" s="301">
        <v>1.1299999999999999</v>
      </c>
      <c r="D136" s="254">
        <v>1.28</v>
      </c>
      <c r="E136" s="254">
        <v>0.78</v>
      </c>
      <c r="G136" s="301">
        <f>INDEX(Pricelist!$H$7:$H$120,MATCH(B136,Pricelist!$C$7:$C$120,0))</f>
        <v>3.71</v>
      </c>
      <c r="H136" s="257">
        <f>INDEX([2]Sheet1!$P$21:$P$178,MATCH(B136,[2]Sheet1!$D$21:$D$178,0))</f>
        <v>4.5</v>
      </c>
      <c r="I136" s="254">
        <f>INDEX([2]Sheet1!$Q$21:$Q$178,MATCH(B136,[2]Sheet1!$D$21:$D$178,0))</f>
        <v>1.1299999999999999</v>
      </c>
      <c r="J136" s="254">
        <f t="shared" si="9"/>
        <v>4.5</v>
      </c>
      <c r="K136" s="254">
        <f t="shared" si="10"/>
        <v>1.1299999999999999</v>
      </c>
      <c r="M136" s="254" t="b">
        <f t="shared" si="11"/>
        <v>1</v>
      </c>
    </row>
    <row r="137" spans="2:13" x14ac:dyDescent="0.2">
      <c r="B137" s="254" t="s">
        <v>273</v>
      </c>
      <c r="C137" s="301">
        <v>0.82</v>
      </c>
      <c r="D137" s="254">
        <v>1.1000000000000001</v>
      </c>
      <c r="E137" s="254">
        <v>0.72</v>
      </c>
      <c r="G137" s="301" t="e">
        <f>INDEX(Pricelist!$H$7:$H$120,MATCH(B137,Pricelist!$C$7:$C$120,0))</f>
        <v>#N/A</v>
      </c>
      <c r="H137" s="257">
        <f>INDEX([2]Sheet1!$P$21:$P$178,MATCH(B137,[2]Sheet1!$D$21:$D$178,0))</f>
        <v>0.89</v>
      </c>
      <c r="I137" s="254">
        <f>INDEX([2]Sheet1!$Q$21:$Q$178,MATCH(B137,[2]Sheet1!$D$21:$D$178,0))</f>
        <v>0.74</v>
      </c>
      <c r="J137" s="254" t="e">
        <f t="shared" si="9"/>
        <v>#N/A</v>
      </c>
      <c r="K137" s="254" t="e">
        <f t="shared" si="10"/>
        <v>#N/A</v>
      </c>
      <c r="M137" s="254" t="e">
        <f t="shared" si="11"/>
        <v>#N/A</v>
      </c>
    </row>
    <row r="138" spans="2:13" x14ac:dyDescent="0.2">
      <c r="B138" s="254" t="s">
        <v>128</v>
      </c>
      <c r="C138" s="301">
        <v>0.79</v>
      </c>
      <c r="D138" s="254">
        <v>1</v>
      </c>
      <c r="E138" s="254">
        <v>0.64</v>
      </c>
      <c r="G138" s="301">
        <f>INDEX(Pricelist!$H$7:$H$120,MATCH(B138,Pricelist!$C$7:$C$120,0))</f>
        <v>2.76</v>
      </c>
      <c r="H138" s="257">
        <f>INDEX([2]Sheet1!$P$21:$P$178,MATCH(B138,[2]Sheet1!$D$21:$D$178,0))</f>
        <v>3.9</v>
      </c>
      <c r="I138" s="254">
        <f>INDEX([2]Sheet1!$Q$21:$Q$178,MATCH(B138,[2]Sheet1!$D$21:$D$178,0))</f>
        <v>0.79</v>
      </c>
      <c r="J138" s="254">
        <f t="shared" si="9"/>
        <v>3.9</v>
      </c>
      <c r="K138" s="254">
        <f t="shared" si="10"/>
        <v>0.79</v>
      </c>
      <c r="M138" s="254" t="b">
        <f t="shared" si="11"/>
        <v>1</v>
      </c>
    </row>
    <row r="139" spans="2:13" hidden="1" x14ac:dyDescent="0.2">
      <c r="B139" s="254" t="s">
        <v>129</v>
      </c>
      <c r="C139" s="301">
        <v>10.25</v>
      </c>
      <c r="D139" s="254">
        <v>11.45</v>
      </c>
      <c r="E139" s="254">
        <v>7.1</v>
      </c>
      <c r="G139" s="301">
        <f>INDEX(Pricelist!$H$7:$H$120,MATCH(B139,Pricelist!$C$7:$C$120,0))</f>
        <v>9.8000000000000007</v>
      </c>
      <c r="H139" s="257">
        <f>INDEX([2]Sheet1!$P$21:$P$178,MATCH(B139,[2]Sheet1!$D$21:$D$178,0))</f>
        <v>11.85</v>
      </c>
      <c r="I139" s="254">
        <f>INDEX([2]Sheet1!$Q$21:$Q$178,MATCH(B139,[2]Sheet1!$D$21:$D$178,0))</f>
        <v>7.9</v>
      </c>
      <c r="J139" s="254">
        <f t="shared" si="9"/>
        <v>11.85</v>
      </c>
      <c r="K139" s="254">
        <f t="shared" si="10"/>
        <v>7.9</v>
      </c>
      <c r="M139" s="254" t="b">
        <f t="shared" si="11"/>
        <v>1</v>
      </c>
    </row>
    <row r="140" spans="2:13" x14ac:dyDescent="0.2">
      <c r="B140" s="254" t="s">
        <v>130</v>
      </c>
      <c r="C140" s="301" t="e">
        <v>#N/A</v>
      </c>
      <c r="D140" s="254" t="e">
        <v>#N/A</v>
      </c>
      <c r="E140" s="254" t="e">
        <v>#N/A</v>
      </c>
      <c r="G140" s="301" t="str">
        <f>INDEX(Pricelist!$H$7:$H$120,MATCH(B140,Pricelist!$C$7:$C$120,0))</f>
        <v/>
      </c>
      <c r="H140" s="257" t="e">
        <f>INDEX([2]Sheet1!$P$21:$P$178,MATCH(B140,[2]Sheet1!$D$21:$D$178,0))</f>
        <v>#N/A</v>
      </c>
      <c r="I140" s="254" t="e">
        <f>INDEX([2]Sheet1!$Q$21:$Q$178,MATCH(B140,[2]Sheet1!$D$21:$D$178,0))</f>
        <v>#N/A</v>
      </c>
      <c r="J140" s="254" t="e">
        <f t="shared" si="9"/>
        <v>#N/A</v>
      </c>
      <c r="K140" s="254" t="e">
        <f t="shared" si="10"/>
        <v>#N/A</v>
      </c>
      <c r="M140" s="254" t="e">
        <f t="shared" si="11"/>
        <v>#N/A</v>
      </c>
    </row>
    <row r="141" spans="2:13" x14ac:dyDescent="0.2">
      <c r="B141" s="254" t="s">
        <v>133</v>
      </c>
      <c r="C141" s="301">
        <v>14</v>
      </c>
      <c r="D141" s="254">
        <v>9.85</v>
      </c>
      <c r="E141" s="254">
        <v>4.5</v>
      </c>
      <c r="G141" s="301">
        <f>INDEX(Pricelist!$H$7:$H$120,MATCH(B141,Pricelist!$C$7:$C$120,0))</f>
        <v>14.8</v>
      </c>
      <c r="H141" s="257">
        <f>INDEX([2]Sheet1!$P$21:$P$178,MATCH(B141,[2]Sheet1!$D$21:$D$178,0))</f>
        <v>17.05</v>
      </c>
      <c r="I141" s="254">
        <f>INDEX([2]Sheet1!$Q$21:$Q$178,MATCH(B141,[2]Sheet1!$D$21:$D$178,0))</f>
        <v>11.1</v>
      </c>
      <c r="J141" s="254">
        <f t="shared" si="9"/>
        <v>17.05</v>
      </c>
      <c r="K141" s="254">
        <f t="shared" si="10"/>
        <v>11.1</v>
      </c>
      <c r="M141" s="254" t="b">
        <f t="shared" si="11"/>
        <v>1</v>
      </c>
    </row>
    <row r="142" spans="2:13" x14ac:dyDescent="0.2">
      <c r="B142" s="254" t="s">
        <v>131</v>
      </c>
      <c r="C142" s="301">
        <v>7.6</v>
      </c>
      <c r="D142" s="254">
        <v>9.25</v>
      </c>
      <c r="E142" s="254">
        <v>6.8</v>
      </c>
      <c r="G142" s="301">
        <f>INDEX(Pricelist!$H$7:$H$120,MATCH(B142,Pricelist!$C$7:$C$120,0))</f>
        <v>14</v>
      </c>
      <c r="H142" s="257">
        <f>INDEX([2]Sheet1!$P$21:$P$178,MATCH(B142,[2]Sheet1!$D$21:$D$178,0))</f>
        <v>14.9</v>
      </c>
      <c r="I142" s="254">
        <f>INDEX([2]Sheet1!$Q$21:$Q$178,MATCH(B142,[2]Sheet1!$D$21:$D$178,0))</f>
        <v>7.75</v>
      </c>
      <c r="J142" s="254">
        <f t="shared" si="9"/>
        <v>14.9</v>
      </c>
      <c r="K142" s="254">
        <f t="shared" si="10"/>
        <v>7.75</v>
      </c>
      <c r="M142" s="254" t="b">
        <f t="shared" si="11"/>
        <v>1</v>
      </c>
    </row>
    <row r="143" spans="2:13" hidden="1" x14ac:dyDescent="0.2">
      <c r="B143" s="254" t="s">
        <v>132</v>
      </c>
      <c r="C143" s="301">
        <v>6.4</v>
      </c>
      <c r="D143" s="254">
        <v>6.1</v>
      </c>
      <c r="E143" s="254">
        <v>4.55</v>
      </c>
      <c r="G143" s="301">
        <f>INDEX(Pricelist!$H$7:$H$120,MATCH(B143,Pricelist!$C$7:$C$120,0))</f>
        <v>6.3</v>
      </c>
      <c r="H143" s="257">
        <f>INDEX([2]Sheet1!$P$21:$P$178,MATCH(B143,[2]Sheet1!$D$21:$D$178,0))</f>
        <v>8.25</v>
      </c>
      <c r="I143" s="254">
        <f>INDEX([2]Sheet1!$Q$21:$Q$178,MATCH(B143,[2]Sheet1!$D$21:$D$178,0))</f>
        <v>6.35</v>
      </c>
      <c r="J143" s="254">
        <f t="shared" si="9"/>
        <v>8.25</v>
      </c>
      <c r="K143" s="254">
        <f t="shared" si="10"/>
        <v>6.3</v>
      </c>
      <c r="M143" s="254" t="b">
        <f t="shared" si="11"/>
        <v>1</v>
      </c>
    </row>
    <row r="144" spans="2:13" hidden="1" x14ac:dyDescent="0.2">
      <c r="B144" s="254" t="s">
        <v>290</v>
      </c>
      <c r="C144" s="301">
        <v>36.6</v>
      </c>
      <c r="D144" s="254">
        <v>40.65</v>
      </c>
      <c r="E144" s="254">
        <v>36.6</v>
      </c>
      <c r="G144" s="301" t="e">
        <f>INDEX(Pricelist!$H$7:$H$120,MATCH(B144,Pricelist!$C$7:$C$120,0))</f>
        <v>#N/A</v>
      </c>
      <c r="H144" s="257">
        <f>INDEX([2]Sheet1!$P$21:$P$178,MATCH(B144,[2]Sheet1!$D$21:$D$178,0))</f>
        <v>36.6</v>
      </c>
      <c r="I144" s="254">
        <f>INDEX([2]Sheet1!$Q$21:$Q$178,MATCH(B144,[2]Sheet1!$D$21:$D$178,0))</f>
        <v>36.6</v>
      </c>
      <c r="J144" s="254" t="e">
        <f t="shared" si="9"/>
        <v>#N/A</v>
      </c>
      <c r="K144" s="254" t="e">
        <f t="shared" si="10"/>
        <v>#N/A</v>
      </c>
      <c r="M144" s="254" t="e">
        <f t="shared" si="11"/>
        <v>#N/A</v>
      </c>
    </row>
    <row r="145" spans="2:13" hidden="1" x14ac:dyDescent="0.2">
      <c r="B145" s="254" t="s">
        <v>274</v>
      </c>
      <c r="C145" s="301">
        <v>3.02</v>
      </c>
      <c r="D145" s="254">
        <v>3.02</v>
      </c>
      <c r="E145" s="254">
        <v>3.02</v>
      </c>
      <c r="G145" s="301" t="e">
        <f>INDEX(Pricelist!$H$7:$H$120,MATCH(B145,Pricelist!$C$7:$C$120,0))</f>
        <v>#N/A</v>
      </c>
      <c r="H145" s="257">
        <f>INDEX([2]Sheet1!$P$21:$P$178,MATCH(B145,[2]Sheet1!$D$21:$D$178,0))</f>
        <v>3.02</v>
      </c>
      <c r="I145" s="254">
        <f>INDEX([2]Sheet1!$Q$21:$Q$178,MATCH(B145,[2]Sheet1!$D$21:$D$178,0))</f>
        <v>3.02</v>
      </c>
      <c r="J145" s="254" t="e">
        <f t="shared" si="9"/>
        <v>#N/A</v>
      </c>
      <c r="K145" s="254" t="e">
        <f t="shared" si="10"/>
        <v>#N/A</v>
      </c>
      <c r="M145" s="254" t="e">
        <f t="shared" si="11"/>
        <v>#N/A</v>
      </c>
    </row>
    <row r="146" spans="2:13" x14ac:dyDescent="0.2">
      <c r="B146" s="254" t="s">
        <v>303</v>
      </c>
      <c r="C146" s="301" t="e">
        <v>#N/A</v>
      </c>
      <c r="D146" s="254" t="e">
        <v>#N/A</v>
      </c>
      <c r="E146" s="254" t="e">
        <v>#N/A</v>
      </c>
      <c r="G146" s="301" t="e">
        <f>INDEX(Pricelist!$H$7:$H$120,MATCH(B146,Pricelist!$C$7:$C$120,0))</f>
        <v>#N/A</v>
      </c>
      <c r="H146" s="257" t="e">
        <f>INDEX([2]Sheet1!$P$21:$P$178,MATCH(B146,[2]Sheet1!$D$21:$D$178,0))</f>
        <v>#N/A</v>
      </c>
      <c r="I146" s="254" t="e">
        <f>INDEX([2]Sheet1!$Q$21:$Q$178,MATCH(B146,[2]Sheet1!$D$21:$D$178,0))</f>
        <v>#N/A</v>
      </c>
      <c r="J146" s="254" t="e">
        <f t="shared" si="9"/>
        <v>#N/A</v>
      </c>
      <c r="K146" s="254" t="e">
        <f t="shared" si="10"/>
        <v>#N/A</v>
      </c>
      <c r="M146" s="254" t="e">
        <f t="shared" si="11"/>
        <v>#N/A</v>
      </c>
    </row>
    <row r="147" spans="2:13" hidden="1" x14ac:dyDescent="0.2">
      <c r="B147" s="254" t="s">
        <v>134</v>
      </c>
      <c r="C147" s="301">
        <v>11.6</v>
      </c>
      <c r="D147" s="254">
        <v>15.6</v>
      </c>
      <c r="E147" s="254">
        <v>11.65</v>
      </c>
      <c r="G147" s="301">
        <f>INDEX(Pricelist!$H$7:$H$120,MATCH(B147,Pricelist!$C$7:$C$120,0))</f>
        <v>15.95</v>
      </c>
      <c r="H147" s="257">
        <f>INDEX([2]Sheet1!$P$21:$P$178,MATCH(B147,[2]Sheet1!$D$21:$D$178,0))</f>
        <v>17.5</v>
      </c>
      <c r="I147" s="254">
        <f>INDEX([2]Sheet1!$Q$21:$Q$178,MATCH(B147,[2]Sheet1!$D$21:$D$178,0))</f>
        <v>11.1</v>
      </c>
      <c r="J147" s="254">
        <f t="shared" si="9"/>
        <v>17.5</v>
      </c>
      <c r="K147" s="254">
        <f t="shared" si="10"/>
        <v>11.1</v>
      </c>
      <c r="M147" s="254" t="b">
        <f t="shared" si="11"/>
        <v>1</v>
      </c>
    </row>
    <row r="148" spans="2:13" hidden="1" x14ac:dyDescent="0.2">
      <c r="B148" s="254" t="s">
        <v>304</v>
      </c>
      <c r="C148" s="301" t="e">
        <v>#N/A</v>
      </c>
      <c r="D148" s="254">
        <v>0.33</v>
      </c>
      <c r="E148" s="254">
        <v>0.28000000000000003</v>
      </c>
      <c r="G148" s="301" t="e">
        <f>INDEX(Pricelist!$H$7:$H$120,MATCH(B148,Pricelist!$C$7:$C$120,0))</f>
        <v>#N/A</v>
      </c>
      <c r="H148" s="257" t="e">
        <f>INDEX([2]Sheet1!$P$21:$P$178,MATCH(B148,[2]Sheet1!$D$21:$D$178,0))</f>
        <v>#N/A</v>
      </c>
      <c r="I148" s="254" t="e">
        <f>INDEX([2]Sheet1!$Q$21:$Q$178,MATCH(B148,[2]Sheet1!$D$21:$D$178,0))</f>
        <v>#N/A</v>
      </c>
      <c r="J148" s="254" t="e">
        <f t="shared" si="9"/>
        <v>#N/A</v>
      </c>
      <c r="K148" s="254" t="e">
        <f t="shared" si="10"/>
        <v>#N/A</v>
      </c>
      <c r="M148" s="254" t="e">
        <f t="shared" si="11"/>
        <v>#N/A</v>
      </c>
    </row>
    <row r="149" spans="2:13" x14ac:dyDescent="0.2">
      <c r="B149" s="254" t="s">
        <v>275</v>
      </c>
      <c r="C149" s="301">
        <v>8.9499999999999993</v>
      </c>
      <c r="D149" s="254">
        <v>10.95</v>
      </c>
      <c r="E149" s="254">
        <v>9.9</v>
      </c>
      <c r="G149" s="301" t="e">
        <f>INDEX(Pricelist!$H$7:$H$120,MATCH(B149,Pricelist!$C$7:$C$120,0))</f>
        <v>#N/A</v>
      </c>
      <c r="H149" s="257">
        <f>INDEX([2]Sheet1!$P$21:$P$178,MATCH(B149,[2]Sheet1!$D$21:$D$178,0))</f>
        <v>8.9499999999999993</v>
      </c>
      <c r="I149" s="254">
        <f>INDEX([2]Sheet1!$Q$21:$Q$178,MATCH(B149,[2]Sheet1!$D$21:$D$178,0))</f>
        <v>8.1</v>
      </c>
      <c r="J149" s="254" t="e">
        <f t="shared" si="9"/>
        <v>#N/A</v>
      </c>
      <c r="K149" s="254" t="e">
        <f t="shared" si="10"/>
        <v>#N/A</v>
      </c>
      <c r="M149" s="254" t="e">
        <f t="shared" si="11"/>
        <v>#N/A</v>
      </c>
    </row>
    <row r="150" spans="2:13" x14ac:dyDescent="0.2">
      <c r="B150" s="254" t="s">
        <v>135</v>
      </c>
      <c r="C150" s="301">
        <v>0.55000000000000004</v>
      </c>
      <c r="D150" s="254">
        <v>0.75</v>
      </c>
      <c r="E150" s="254">
        <v>0.52</v>
      </c>
      <c r="G150" s="301">
        <f>INDEX(Pricelist!$H$7:$H$120,MATCH(B150,Pricelist!$C$7:$C$120,0))</f>
        <v>1.52</v>
      </c>
      <c r="H150" s="257">
        <f>INDEX([2]Sheet1!$P$21:$P$178,MATCH(B150,[2]Sheet1!$D$21:$D$178,0))</f>
        <v>1.72</v>
      </c>
      <c r="I150" s="254">
        <f>INDEX([2]Sheet1!$Q$21:$Q$178,MATCH(B150,[2]Sheet1!$D$21:$D$178,0))</f>
        <v>0.48</v>
      </c>
      <c r="J150" s="254">
        <f t="shared" si="9"/>
        <v>1.72</v>
      </c>
      <c r="K150" s="254">
        <f t="shared" si="10"/>
        <v>0.48</v>
      </c>
      <c r="M150" s="254" t="b">
        <f t="shared" si="11"/>
        <v>1</v>
      </c>
    </row>
    <row r="151" spans="2:13" hidden="1" x14ac:dyDescent="0.2">
      <c r="B151" s="254" t="s">
        <v>136</v>
      </c>
      <c r="C151" s="301">
        <v>0.2</v>
      </c>
      <c r="D151" s="254">
        <v>0.26</v>
      </c>
      <c r="E151" s="254">
        <v>0.2</v>
      </c>
      <c r="G151" s="301">
        <f>INDEX(Pricelist!$H$7:$H$120,MATCH(B151,Pricelist!$C$7:$C$120,0))</f>
        <v>0.25</v>
      </c>
      <c r="H151" s="257">
        <f>INDEX([2]Sheet1!$P$21:$P$178,MATCH(B151,[2]Sheet1!$D$21:$D$178,0))</f>
        <v>0.28999999999999998</v>
      </c>
      <c r="I151" s="254">
        <f>INDEX([2]Sheet1!$Q$21:$Q$178,MATCH(B151,[2]Sheet1!$D$21:$D$178,0))</f>
        <v>0.2</v>
      </c>
      <c r="J151" s="254">
        <f t="shared" si="9"/>
        <v>0.28999999999999998</v>
      </c>
      <c r="K151" s="254">
        <f t="shared" si="10"/>
        <v>0.2</v>
      </c>
      <c r="M151" s="254" t="b">
        <f t="shared" si="11"/>
        <v>1</v>
      </c>
    </row>
    <row r="152" spans="2:13" x14ac:dyDescent="0.2">
      <c r="B152" s="254" t="s">
        <v>291</v>
      </c>
      <c r="C152" s="301">
        <v>3</v>
      </c>
      <c r="D152" s="254">
        <v>6</v>
      </c>
      <c r="E152" s="254">
        <v>5.0999999999999996</v>
      </c>
      <c r="G152" s="301" t="e">
        <f>INDEX(Pricelist!$H$7:$H$120,MATCH(B152,Pricelist!$C$7:$C$120,0))</f>
        <v>#N/A</v>
      </c>
      <c r="H152" s="257">
        <f>INDEX([2]Sheet1!$P$21:$P$178,MATCH(B152,[2]Sheet1!$D$21:$D$178,0))</f>
        <v>3.85</v>
      </c>
      <c r="I152" s="254">
        <f>INDEX([2]Sheet1!$Q$21:$Q$178,MATCH(B152,[2]Sheet1!$D$21:$D$178,0))</f>
        <v>3</v>
      </c>
      <c r="J152" s="254" t="e">
        <f t="shared" si="9"/>
        <v>#N/A</v>
      </c>
      <c r="K152" s="254" t="e">
        <f t="shared" si="10"/>
        <v>#N/A</v>
      </c>
      <c r="M152" s="254" t="e">
        <f t="shared" si="11"/>
        <v>#N/A</v>
      </c>
    </row>
    <row r="153" spans="2:13" hidden="1" x14ac:dyDescent="0.2">
      <c r="B153" s="254" t="s">
        <v>137</v>
      </c>
      <c r="C153" s="301">
        <v>1.9</v>
      </c>
      <c r="D153" s="254">
        <v>2.34</v>
      </c>
      <c r="E153" s="254">
        <v>1.02</v>
      </c>
      <c r="G153" s="301">
        <f>INDEX(Pricelist!$H$7:$H$120,MATCH(B153,Pricelist!$C$7:$C$120,0))</f>
        <v>2.23</v>
      </c>
      <c r="H153" s="257">
        <f>INDEX([2]Sheet1!$P$21:$P$178,MATCH(B153,[2]Sheet1!$D$21:$D$178,0))</f>
        <v>2.75</v>
      </c>
      <c r="I153" s="254">
        <f>INDEX([2]Sheet1!$Q$21:$Q$178,MATCH(B153,[2]Sheet1!$D$21:$D$178,0))</f>
        <v>1.66</v>
      </c>
      <c r="J153" s="254">
        <f t="shared" si="9"/>
        <v>2.75</v>
      </c>
      <c r="K153" s="254">
        <f t="shared" si="10"/>
        <v>1.66</v>
      </c>
      <c r="M153" s="254" t="b">
        <f t="shared" si="11"/>
        <v>1</v>
      </c>
    </row>
    <row r="154" spans="2:13" hidden="1" x14ac:dyDescent="0.2">
      <c r="B154" s="254" t="s">
        <v>305</v>
      </c>
      <c r="C154" s="301" t="e">
        <v>#N/A</v>
      </c>
      <c r="D154" s="254" t="e">
        <v>#N/A</v>
      </c>
      <c r="E154" s="254" t="e">
        <v>#N/A</v>
      </c>
      <c r="G154" s="301" t="e">
        <f>INDEX(Pricelist!$H$7:$H$120,MATCH(B154,Pricelist!$C$7:$C$120,0))</f>
        <v>#N/A</v>
      </c>
      <c r="H154" s="257" t="e">
        <f>INDEX([2]Sheet1!$P$21:$P$178,MATCH(B154,[2]Sheet1!$D$21:$D$178,0))</f>
        <v>#N/A</v>
      </c>
      <c r="I154" s="254" t="e">
        <f>INDEX([2]Sheet1!$Q$21:$Q$178,MATCH(B154,[2]Sheet1!$D$21:$D$178,0))</f>
        <v>#N/A</v>
      </c>
      <c r="J154" s="254" t="e">
        <f t="shared" si="9"/>
        <v>#N/A</v>
      </c>
      <c r="K154" s="254" t="e">
        <f t="shared" si="10"/>
        <v>#N/A</v>
      </c>
      <c r="M154" s="254" t="e">
        <f t="shared" si="11"/>
        <v>#N/A</v>
      </c>
    </row>
    <row r="155" spans="2:13" x14ac:dyDescent="0.2">
      <c r="B155" s="254" t="s">
        <v>277</v>
      </c>
      <c r="C155" s="301">
        <v>5.45</v>
      </c>
      <c r="D155" s="254">
        <v>8.1999999999999993</v>
      </c>
      <c r="E155" s="254">
        <v>5.45</v>
      </c>
      <c r="G155" s="301" t="e">
        <f>INDEX(Pricelist!$H$7:$H$120,MATCH(B155,Pricelist!$C$7:$C$120,0))</f>
        <v>#N/A</v>
      </c>
      <c r="H155" s="257">
        <f>INDEX([2]Sheet1!$P$21:$P$178,MATCH(B155,[2]Sheet1!$D$21:$D$178,0))</f>
        <v>5.45</v>
      </c>
      <c r="I155" s="254">
        <f>INDEX([2]Sheet1!$Q$21:$Q$178,MATCH(B155,[2]Sheet1!$D$21:$D$178,0))</f>
        <v>5.45</v>
      </c>
      <c r="J155" s="254" t="e">
        <f t="shared" si="9"/>
        <v>#N/A</v>
      </c>
      <c r="K155" s="254" t="e">
        <f t="shared" si="10"/>
        <v>#N/A</v>
      </c>
      <c r="M155" s="254" t="e">
        <f t="shared" si="11"/>
        <v>#N/A</v>
      </c>
    </row>
    <row r="156" spans="2:13" hidden="1" x14ac:dyDescent="0.2">
      <c r="B156" s="254" t="s">
        <v>138</v>
      </c>
      <c r="C156" s="301">
        <v>0.2</v>
      </c>
      <c r="D156" s="254">
        <v>0.31</v>
      </c>
      <c r="E156" s="254">
        <v>0.2</v>
      </c>
      <c r="G156" s="301">
        <f>INDEX(Pricelist!$H$7:$H$120,MATCH(B156,Pricelist!$C$7:$C$120,0))</f>
        <v>0.27</v>
      </c>
      <c r="H156" s="257">
        <f>INDEX([2]Sheet1!$P$21:$P$178,MATCH(B156,[2]Sheet1!$D$21:$D$178,0))</f>
        <v>0.37</v>
      </c>
      <c r="I156" s="254">
        <f>INDEX([2]Sheet1!$Q$21:$Q$178,MATCH(B156,[2]Sheet1!$D$21:$D$178,0))</f>
        <v>0.2</v>
      </c>
      <c r="J156" s="254">
        <f t="shared" si="9"/>
        <v>0.37</v>
      </c>
      <c r="K156" s="254">
        <f t="shared" si="10"/>
        <v>0.2</v>
      </c>
      <c r="M156" s="254" t="b">
        <f t="shared" si="11"/>
        <v>1</v>
      </c>
    </row>
    <row r="157" spans="2:13" hidden="1" x14ac:dyDescent="0.2">
      <c r="B157" s="254" t="s">
        <v>284</v>
      </c>
      <c r="C157" s="301">
        <v>4.2300000000000004</v>
      </c>
      <c r="D157" s="254">
        <v>4.2300000000000004</v>
      </c>
      <c r="E157" s="254">
        <v>3.41</v>
      </c>
      <c r="G157" s="301" t="e">
        <f>INDEX(Pricelist!$H$7:$H$120,MATCH(B157,Pricelist!$C$7:$C$120,0))</f>
        <v>#N/A</v>
      </c>
      <c r="H157" s="257">
        <f>INDEX([2]Sheet1!$P$21:$P$178,MATCH(B157,[2]Sheet1!$D$21:$D$178,0))</f>
        <v>7.16</v>
      </c>
      <c r="I157" s="254">
        <f>INDEX([2]Sheet1!$Q$21:$Q$178,MATCH(B157,[2]Sheet1!$D$21:$D$178,0))</f>
        <v>4.2300000000000004</v>
      </c>
      <c r="J157" s="254" t="e">
        <f t="shared" si="9"/>
        <v>#N/A</v>
      </c>
      <c r="K157" s="254" t="e">
        <f t="shared" si="10"/>
        <v>#N/A</v>
      </c>
      <c r="M157" s="254" t="e">
        <f t="shared" si="11"/>
        <v>#N/A</v>
      </c>
    </row>
    <row r="158" spans="2:13" hidden="1" x14ac:dyDescent="0.2">
      <c r="B158" s="254" t="s">
        <v>285</v>
      </c>
      <c r="C158" s="301">
        <v>5.88</v>
      </c>
      <c r="D158" s="254">
        <v>6.14</v>
      </c>
      <c r="E158" s="254">
        <v>5.3</v>
      </c>
      <c r="G158" s="301" t="e">
        <f>INDEX(Pricelist!$H$7:$H$120,MATCH(B158,Pricelist!$C$7:$C$120,0))</f>
        <v>#N/A</v>
      </c>
      <c r="H158" s="257">
        <f>INDEX([2]Sheet1!$P$21:$P$178,MATCH(B158,[2]Sheet1!$D$21:$D$178,0))</f>
        <v>9.1300000000000008</v>
      </c>
      <c r="I158" s="254">
        <f>INDEX([2]Sheet1!$Q$21:$Q$178,MATCH(B158,[2]Sheet1!$D$21:$D$178,0))</f>
        <v>5.88</v>
      </c>
      <c r="J158" s="254" t="e">
        <f t="shared" si="9"/>
        <v>#N/A</v>
      </c>
      <c r="K158" s="254" t="e">
        <f t="shared" si="10"/>
        <v>#N/A</v>
      </c>
      <c r="M158" s="254" t="e">
        <f t="shared" si="11"/>
        <v>#N/A</v>
      </c>
    </row>
    <row r="159" spans="2:13" hidden="1" x14ac:dyDescent="0.2">
      <c r="B159" s="254" t="s">
        <v>286</v>
      </c>
      <c r="C159" s="301">
        <v>18.399999999999999</v>
      </c>
      <c r="D159" s="254">
        <v>18.899999999999999</v>
      </c>
      <c r="E159" s="254">
        <v>14.78</v>
      </c>
      <c r="G159" s="301" t="e">
        <f>INDEX(Pricelist!$H$7:$H$120,MATCH(B159,Pricelist!$C$7:$C$120,0))</f>
        <v>#N/A</v>
      </c>
      <c r="H159" s="257">
        <f>INDEX([2]Sheet1!$P$21:$P$178,MATCH(B159,[2]Sheet1!$D$21:$D$178,0))</f>
        <v>25.55</v>
      </c>
      <c r="I159" s="254">
        <f>INDEX([2]Sheet1!$Q$21:$Q$178,MATCH(B159,[2]Sheet1!$D$21:$D$178,0))</f>
        <v>16.2</v>
      </c>
      <c r="J159" s="254" t="e">
        <f t="shared" si="9"/>
        <v>#N/A</v>
      </c>
      <c r="K159" s="254" t="e">
        <f t="shared" si="10"/>
        <v>#N/A</v>
      </c>
      <c r="M159" s="254" t="e">
        <f t="shared" si="11"/>
        <v>#N/A</v>
      </c>
    </row>
    <row r="160" spans="2:13" x14ac:dyDescent="0.2">
      <c r="B160" s="254" t="s">
        <v>287</v>
      </c>
      <c r="C160" s="301">
        <v>23.99</v>
      </c>
      <c r="D160" s="254">
        <v>22.05</v>
      </c>
      <c r="E160" s="254">
        <v>18.600000000000001</v>
      </c>
      <c r="G160" s="301" t="e">
        <f>INDEX(Pricelist!$H$7:$H$120,MATCH(B160,Pricelist!$C$7:$C$120,0))</f>
        <v>#N/A</v>
      </c>
      <c r="H160" s="257">
        <f>INDEX([2]Sheet1!$P$21:$P$178,MATCH(B160,[2]Sheet1!$D$21:$D$178,0))</f>
        <v>26.8</v>
      </c>
      <c r="I160" s="254">
        <f>INDEX([2]Sheet1!$Q$21:$Q$178,MATCH(B160,[2]Sheet1!$D$21:$D$178,0))</f>
        <v>23</v>
      </c>
      <c r="J160" s="254" t="e">
        <f t="shared" si="9"/>
        <v>#N/A</v>
      </c>
      <c r="K160" s="254" t="e">
        <f t="shared" si="10"/>
        <v>#N/A</v>
      </c>
      <c r="M160" s="254" t="e">
        <f t="shared" si="11"/>
        <v>#N/A</v>
      </c>
    </row>
    <row r="161" spans="2:13" hidden="1" x14ac:dyDescent="0.2">
      <c r="B161" s="254" t="s">
        <v>139</v>
      </c>
      <c r="C161" s="301">
        <v>20.45</v>
      </c>
      <c r="D161" s="254">
        <v>18.7</v>
      </c>
      <c r="E161" s="254">
        <v>7.35</v>
      </c>
      <c r="G161" s="301">
        <f>INDEX(Pricelist!$H$7:$H$120,MATCH(B161,Pricelist!$C$7:$C$120,0))</f>
        <v>21.9</v>
      </c>
      <c r="H161" s="257">
        <f>INDEX([2]Sheet1!$P$21:$P$178,MATCH(B161,[2]Sheet1!$D$21:$D$178,0))</f>
        <v>21.9</v>
      </c>
      <c r="I161" s="254">
        <f>INDEX([2]Sheet1!$Q$21:$Q$178,MATCH(B161,[2]Sheet1!$D$21:$D$178,0))</f>
        <v>16.899999999999999</v>
      </c>
      <c r="J161" s="254">
        <f t="shared" si="9"/>
        <v>21.9</v>
      </c>
      <c r="K161" s="254">
        <f t="shared" si="10"/>
        <v>16.899999999999999</v>
      </c>
      <c r="M161" s="254" t="b">
        <f t="shared" si="11"/>
        <v>0</v>
      </c>
    </row>
    <row r="162" spans="2:13" x14ac:dyDescent="0.2">
      <c r="B162" s="254" t="s">
        <v>288</v>
      </c>
      <c r="C162" s="301">
        <v>165.93</v>
      </c>
      <c r="D162" s="254">
        <v>244.05</v>
      </c>
      <c r="E162" s="254">
        <v>172.1</v>
      </c>
      <c r="G162" s="301" t="e">
        <f>INDEX(Pricelist!$H$7:$H$120,MATCH(B162,Pricelist!$C$7:$C$120,0))</f>
        <v>#N/A</v>
      </c>
      <c r="H162" s="257">
        <f>INDEX([2]Sheet1!$P$21:$P$178,MATCH(B162,[2]Sheet1!$D$21:$D$178,0))</f>
        <v>300</v>
      </c>
      <c r="I162" s="254">
        <f>INDEX([2]Sheet1!$Q$21:$Q$178,MATCH(B162,[2]Sheet1!$D$21:$D$178,0))</f>
        <v>143.4</v>
      </c>
      <c r="J162" s="254" t="e">
        <f t="shared" si="9"/>
        <v>#N/A</v>
      </c>
      <c r="K162" s="254" t="e">
        <f t="shared" si="10"/>
        <v>#N/A</v>
      </c>
      <c r="M162" s="254" t="e">
        <f t="shared" si="11"/>
        <v>#N/A</v>
      </c>
    </row>
    <row r="163" spans="2:13" x14ac:dyDescent="0.2">
      <c r="B163" s="254" t="s">
        <v>140</v>
      </c>
      <c r="C163" s="301">
        <v>24</v>
      </c>
      <c r="D163" s="254">
        <v>30.3</v>
      </c>
      <c r="E163" s="254">
        <v>19.5</v>
      </c>
      <c r="G163" s="301">
        <f>INDEX(Pricelist!$H$7:$H$120,MATCH(B163,Pricelist!$C$7:$C$120,0))</f>
        <v>28.5</v>
      </c>
      <c r="H163" s="257">
        <f>INDEX([2]Sheet1!$P$21:$P$178,MATCH(B163,[2]Sheet1!$D$21:$D$178,0))</f>
        <v>30.15</v>
      </c>
      <c r="I163" s="254">
        <f>INDEX([2]Sheet1!$Q$21:$Q$178,MATCH(B163,[2]Sheet1!$D$21:$D$178,0))</f>
        <v>23</v>
      </c>
      <c r="J163" s="254">
        <f t="shared" si="9"/>
        <v>30.15</v>
      </c>
      <c r="K163" s="254">
        <f t="shared" si="10"/>
        <v>23</v>
      </c>
      <c r="M163" s="254" t="b">
        <f t="shared" si="11"/>
        <v>1</v>
      </c>
    </row>
    <row r="164" spans="2:13" x14ac:dyDescent="0.2">
      <c r="B164" s="254" t="s">
        <v>141</v>
      </c>
      <c r="C164" s="301">
        <v>0.4</v>
      </c>
      <c r="D164" s="254">
        <v>0.72</v>
      </c>
      <c r="E164" s="254">
        <v>0.39</v>
      </c>
      <c r="G164" s="301">
        <f>INDEX(Pricelist!$H$7:$H$120,MATCH(B164,Pricelist!$C$7:$C$120,0))</f>
        <v>0.54</v>
      </c>
      <c r="H164" s="257">
        <f>INDEX([2]Sheet1!$P$21:$P$178,MATCH(B164,[2]Sheet1!$D$21:$D$178,0))</f>
        <v>0.94</v>
      </c>
      <c r="I164" s="254">
        <f>INDEX([2]Sheet1!$Q$21:$Q$178,MATCH(B164,[2]Sheet1!$D$21:$D$178,0))</f>
        <v>0.37</v>
      </c>
      <c r="J164" s="254">
        <f t="shared" si="9"/>
        <v>0.94</v>
      </c>
      <c r="K164" s="254">
        <f t="shared" si="10"/>
        <v>0.37</v>
      </c>
      <c r="M164" s="254" t="b">
        <f t="shared" si="11"/>
        <v>1</v>
      </c>
    </row>
    <row r="165" spans="2:13" x14ac:dyDescent="0.2">
      <c r="B165" s="254" t="s">
        <v>142</v>
      </c>
      <c r="C165" s="301">
        <v>3.9</v>
      </c>
      <c r="D165" s="254">
        <v>0.9</v>
      </c>
      <c r="E165" s="254">
        <v>0.55000000000000004</v>
      </c>
      <c r="G165" s="301">
        <f>INDEX(Pricelist!$H$7:$H$120,MATCH(B165,Pricelist!$C$7:$C$120,0))</f>
        <v>4.45</v>
      </c>
      <c r="H165" s="257">
        <f>INDEX([2]Sheet1!$P$21:$P$178,MATCH(B165,[2]Sheet1!$D$21:$D$178,0))</f>
        <v>5.81</v>
      </c>
      <c r="I165" s="254">
        <f>INDEX([2]Sheet1!$Q$21:$Q$178,MATCH(B165,[2]Sheet1!$D$21:$D$178,0))</f>
        <v>3.58</v>
      </c>
      <c r="J165" s="254">
        <f t="shared" si="9"/>
        <v>5.81</v>
      </c>
      <c r="K165" s="254">
        <f t="shared" si="10"/>
        <v>3.58</v>
      </c>
      <c r="M165" s="254" t="b">
        <f t="shared" si="11"/>
        <v>1</v>
      </c>
    </row>
    <row r="166" spans="2:13" x14ac:dyDescent="0.2">
      <c r="B166" s="254" t="s">
        <v>143</v>
      </c>
      <c r="C166" s="301">
        <v>24</v>
      </c>
      <c r="D166" s="254">
        <v>27.2</v>
      </c>
      <c r="E166" s="254">
        <v>20.3</v>
      </c>
      <c r="G166" s="301">
        <f>INDEX(Pricelist!$H$7:$H$120,MATCH(B166,Pricelist!$C$7:$C$120,0))</f>
        <v>33.950000000000003</v>
      </c>
      <c r="H166" s="257">
        <f>INDEX([2]Sheet1!$P$21:$P$178,MATCH(B166,[2]Sheet1!$D$21:$D$178,0))</f>
        <v>35.25</v>
      </c>
      <c r="I166" s="254">
        <f>INDEX([2]Sheet1!$Q$21:$Q$178,MATCH(B166,[2]Sheet1!$D$21:$D$178,0))</f>
        <v>21.8</v>
      </c>
      <c r="J166" s="254">
        <f t="shared" si="9"/>
        <v>35.25</v>
      </c>
      <c r="K166" s="254">
        <f t="shared" si="10"/>
        <v>21.8</v>
      </c>
      <c r="M166" s="254" t="b">
        <f t="shared" si="11"/>
        <v>1</v>
      </c>
    </row>
  </sheetData>
  <pageMargins left="0.7" right="0.7" top="0.75" bottom="0.75" header="0.3" footer="0.3"/>
  <pageSetup orientation="portrait" horizontalDpi="200" verticalDpi="200" r:id="rId1"/>
  <headerFooter>
    <oddHeader>&amp;L&amp;"Calibri"&amp;14&amp;K0000FFARM | Classification: INTERNAL USE&amp;1#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BA5D-8E9D-4EA6-BAB8-93CEA5427070}">
  <sheetPr codeName="Sheet10"/>
  <dimension ref="A1:I382"/>
  <sheetViews>
    <sheetView workbookViewId="0">
      <pane xSplit="1" ySplit="1" topLeftCell="B365" activePane="bottomRight" state="frozen"/>
      <selection pane="topRight" activeCell="B1" sqref="B1"/>
      <selection pane="bottomLeft" activeCell="A2" sqref="A2"/>
      <selection pane="bottomRight" activeCell="B381" sqref="B381"/>
    </sheetView>
  </sheetViews>
  <sheetFormatPr defaultRowHeight="15" x14ac:dyDescent="0.25"/>
  <cols>
    <col min="1" max="1" width="15.42578125" style="137" bestFit="1" customWidth="1"/>
    <col min="2" max="2" width="16.85546875" bestFit="1" customWidth="1"/>
    <col min="3" max="4" width="18.5703125" customWidth="1"/>
    <col min="6" max="6" width="9.5703125" bestFit="1" customWidth="1"/>
    <col min="8" max="8" width="10.5703125" bestFit="1" customWidth="1"/>
  </cols>
  <sheetData>
    <row r="1" spans="1:4" x14ac:dyDescent="0.25">
      <c r="B1" s="136" t="s">
        <v>306</v>
      </c>
      <c r="C1" s="136" t="s">
        <v>307</v>
      </c>
      <c r="D1" s="136" t="s">
        <v>147</v>
      </c>
    </row>
    <row r="2" spans="1:4" x14ac:dyDescent="0.25">
      <c r="A2" s="137">
        <v>44565</v>
      </c>
      <c r="B2" s="138">
        <v>215.57754500000001</v>
      </c>
      <c r="C2" s="138">
        <v>1.5109004083500002</v>
      </c>
      <c r="D2" s="138"/>
    </row>
    <row r="3" spans="1:4" x14ac:dyDescent="0.25">
      <c r="A3" s="137">
        <v>44566</v>
      </c>
      <c r="B3" s="138">
        <v>1240.6193719999999</v>
      </c>
      <c r="C3" s="138">
        <v>42.965308412590012</v>
      </c>
      <c r="D3" s="138"/>
    </row>
    <row r="4" spans="1:4" x14ac:dyDescent="0.25">
      <c r="A4" s="137">
        <v>44567</v>
      </c>
      <c r="B4" s="138">
        <v>174.53742400000002</v>
      </c>
      <c r="C4" s="138">
        <v>2.1325788423699996</v>
      </c>
      <c r="D4" s="138"/>
    </row>
    <row r="5" spans="1:4" x14ac:dyDescent="0.25">
      <c r="A5" s="137">
        <v>44568</v>
      </c>
      <c r="B5" s="138">
        <v>394.56545599999998</v>
      </c>
      <c r="C5" s="138">
        <v>12.398876372939997</v>
      </c>
      <c r="D5" s="138"/>
    </row>
    <row r="6" spans="1:4" x14ac:dyDescent="0.25">
      <c r="A6" s="137">
        <v>44571</v>
      </c>
      <c r="B6" s="138">
        <v>311.13115699999997</v>
      </c>
      <c r="C6" s="138">
        <v>8.6416067427200023</v>
      </c>
      <c r="D6" s="138"/>
    </row>
    <row r="7" spans="1:4" x14ac:dyDescent="0.25">
      <c r="A7" s="137">
        <v>44572</v>
      </c>
      <c r="B7" s="138">
        <v>293.08851399999998</v>
      </c>
      <c r="C7" s="138">
        <v>6.761315409119999</v>
      </c>
      <c r="D7" s="138"/>
    </row>
    <row r="8" spans="1:4" x14ac:dyDescent="0.25">
      <c r="A8" s="137">
        <v>44573</v>
      </c>
      <c r="B8" s="138">
        <v>266.09414099999998</v>
      </c>
      <c r="C8" s="138">
        <v>3.82106968103</v>
      </c>
      <c r="D8" s="138"/>
    </row>
    <row r="9" spans="1:4" x14ac:dyDescent="0.25">
      <c r="A9" s="137">
        <v>44574</v>
      </c>
      <c r="B9" s="138">
        <v>321.70193899999998</v>
      </c>
      <c r="C9" s="138">
        <v>3.6548112463200013</v>
      </c>
      <c r="D9" s="138"/>
    </row>
    <row r="10" spans="1:4" x14ac:dyDescent="0.25">
      <c r="A10" s="137">
        <v>44575</v>
      </c>
      <c r="B10" s="138">
        <v>405.48699099999999</v>
      </c>
      <c r="C10" s="138">
        <v>9.8253794371899925</v>
      </c>
      <c r="D10" s="138"/>
    </row>
    <row r="11" spans="1:4" x14ac:dyDescent="0.25">
      <c r="A11" s="137">
        <v>44578</v>
      </c>
      <c r="B11" s="138">
        <v>214.19209600000002</v>
      </c>
      <c r="C11" s="138">
        <v>2.688515849499999</v>
      </c>
      <c r="D11" s="138"/>
    </row>
    <row r="12" spans="1:4" x14ac:dyDescent="0.25">
      <c r="A12" s="137">
        <v>44579</v>
      </c>
      <c r="B12" s="138">
        <v>234.94527099999999</v>
      </c>
      <c r="C12" s="138">
        <v>1.9166607537099998</v>
      </c>
      <c r="D12" s="138"/>
    </row>
    <row r="13" spans="1:4" x14ac:dyDescent="0.25">
      <c r="A13" s="137">
        <v>44580</v>
      </c>
      <c r="B13" s="138">
        <v>252.35798200000002</v>
      </c>
      <c r="C13" s="138">
        <v>8.9230279823499998</v>
      </c>
      <c r="D13" s="138"/>
    </row>
    <row r="14" spans="1:4" x14ac:dyDescent="0.25">
      <c r="A14" s="137">
        <v>44581</v>
      </c>
      <c r="B14" s="138">
        <v>355.43978699999997</v>
      </c>
      <c r="C14" s="138">
        <v>31.240081297369983</v>
      </c>
      <c r="D14" s="138"/>
    </row>
    <row r="15" spans="1:4" x14ac:dyDescent="0.25">
      <c r="A15" s="137">
        <v>44582</v>
      </c>
      <c r="B15" s="138">
        <v>281.38811600000002</v>
      </c>
      <c r="C15" s="138">
        <v>2.4112996992899993</v>
      </c>
      <c r="D15" s="138"/>
    </row>
    <row r="16" spans="1:4" x14ac:dyDescent="0.25">
      <c r="A16" s="137">
        <v>44585</v>
      </c>
      <c r="B16" s="138">
        <v>278.11900700000001</v>
      </c>
      <c r="C16" s="138">
        <v>2.8859098194400006</v>
      </c>
      <c r="D16" s="138"/>
    </row>
    <row r="17" spans="1:5" x14ac:dyDescent="0.25">
      <c r="A17" s="137">
        <v>44586</v>
      </c>
      <c r="B17" s="138">
        <v>240.61633699999999</v>
      </c>
      <c r="C17" s="138">
        <v>3.5492130066200009</v>
      </c>
      <c r="D17" s="138"/>
    </row>
    <row r="18" spans="1:5" x14ac:dyDescent="0.25">
      <c r="A18" s="137">
        <v>44587</v>
      </c>
      <c r="B18" s="138">
        <v>32.899701999999998</v>
      </c>
      <c r="C18" s="138">
        <v>4.8173896786199997</v>
      </c>
      <c r="D18" s="138"/>
    </row>
    <row r="19" spans="1:5" x14ac:dyDescent="0.25">
      <c r="A19" s="137">
        <v>44588</v>
      </c>
      <c r="B19" s="138">
        <v>279.44115799999997</v>
      </c>
      <c r="C19" s="138">
        <v>2.7632108897099998</v>
      </c>
      <c r="D19" s="138"/>
    </row>
    <row r="20" spans="1:5" x14ac:dyDescent="0.25">
      <c r="A20" s="137">
        <v>44589</v>
      </c>
      <c r="B20" s="138">
        <v>313.44590700000003</v>
      </c>
      <c r="C20" s="138">
        <v>5.0345153909399993</v>
      </c>
      <c r="D20" s="138"/>
    </row>
    <row r="21" spans="1:5" x14ac:dyDescent="0.25">
      <c r="A21" s="137">
        <v>44592</v>
      </c>
      <c r="B21" s="138">
        <v>435.79940099999999</v>
      </c>
      <c r="C21" s="138">
        <v>3.4410037990200002</v>
      </c>
      <c r="D21" s="138"/>
    </row>
    <row r="22" spans="1:5" x14ac:dyDescent="0.25">
      <c r="A22" s="137">
        <v>44593</v>
      </c>
      <c r="B22" s="138">
        <v>341.51632000000001</v>
      </c>
      <c r="C22" s="138">
        <v>3.69232167914</v>
      </c>
      <c r="D22" s="138"/>
    </row>
    <row r="23" spans="1:5" x14ac:dyDescent="0.25">
      <c r="A23" s="137">
        <v>44594</v>
      </c>
      <c r="B23" s="138">
        <v>434.94639000000001</v>
      </c>
      <c r="C23" s="138">
        <v>6.2602793513999995</v>
      </c>
      <c r="D23" s="138"/>
    </row>
    <row r="24" spans="1:5" x14ac:dyDescent="0.25">
      <c r="A24" s="137">
        <v>44595</v>
      </c>
      <c r="B24" s="138">
        <v>346.70327300000002</v>
      </c>
      <c r="C24" s="138">
        <v>3.8341914080300001</v>
      </c>
      <c r="D24" s="138"/>
    </row>
    <row r="25" spans="1:5" x14ac:dyDescent="0.25">
      <c r="A25" s="137">
        <v>44596</v>
      </c>
      <c r="B25" s="138">
        <v>225.68558300000001</v>
      </c>
      <c r="C25" s="138">
        <v>2.38576040965</v>
      </c>
      <c r="D25" s="138"/>
    </row>
    <row r="26" spans="1:5" x14ac:dyDescent="0.25">
      <c r="A26" s="137">
        <v>44599</v>
      </c>
      <c r="B26" s="138">
        <v>285.47806699999995</v>
      </c>
      <c r="C26" s="138">
        <v>5.1297838492499999</v>
      </c>
      <c r="D26" s="138"/>
      <c r="E26" s="138"/>
    </row>
    <row r="27" spans="1:5" x14ac:dyDescent="0.25">
      <c r="A27" s="137">
        <v>44600</v>
      </c>
      <c r="B27" s="138">
        <v>238.21646200000001</v>
      </c>
      <c r="C27" s="138">
        <v>5.08531048529</v>
      </c>
      <c r="D27" s="138"/>
    </row>
    <row r="28" spans="1:5" x14ac:dyDescent="0.25">
      <c r="A28" s="137">
        <v>44601</v>
      </c>
      <c r="B28" s="138">
        <v>297.24533500000001</v>
      </c>
      <c r="C28" s="138">
        <v>4.6942118500100003</v>
      </c>
      <c r="D28" s="138"/>
    </row>
    <row r="29" spans="1:5" x14ac:dyDescent="0.25">
      <c r="A29" s="137">
        <v>44602</v>
      </c>
      <c r="B29" s="138">
        <v>198.11512200000001</v>
      </c>
      <c r="C29" s="138">
        <v>3.4050965553899997</v>
      </c>
      <c r="D29" s="138"/>
    </row>
    <row r="30" spans="1:5" x14ac:dyDescent="0.25">
      <c r="A30" s="137">
        <v>44603</v>
      </c>
      <c r="B30" s="138">
        <v>311.50184400000001</v>
      </c>
      <c r="C30" s="138">
        <v>4.3855014601499995</v>
      </c>
      <c r="D30" s="138">
        <v>25.435615926993599</v>
      </c>
    </row>
    <row r="31" spans="1:5" x14ac:dyDescent="0.25">
      <c r="A31" s="137">
        <v>44606</v>
      </c>
      <c r="B31" s="138">
        <v>338.025487</v>
      </c>
      <c r="C31" s="138">
        <v>5.6751434496100002</v>
      </c>
      <c r="D31" s="138">
        <v>25.3607044918793</v>
      </c>
    </row>
    <row r="32" spans="1:5" x14ac:dyDescent="0.25">
      <c r="A32" s="137">
        <v>44607</v>
      </c>
      <c r="B32" s="138">
        <v>274.206976</v>
      </c>
      <c r="C32" s="138">
        <v>3.8170975409599999</v>
      </c>
      <c r="D32" s="138">
        <v>25.361535193539201</v>
      </c>
    </row>
    <row r="33" spans="1:4" x14ac:dyDescent="0.25">
      <c r="A33" s="137">
        <v>44608</v>
      </c>
      <c r="B33" s="138">
        <v>318.25046400000002</v>
      </c>
      <c r="C33" s="138">
        <v>8.2658078213399993</v>
      </c>
      <c r="D33" s="138">
        <v>25.3893217930007</v>
      </c>
    </row>
    <row r="34" spans="1:4" x14ac:dyDescent="0.25">
      <c r="A34" s="137">
        <v>44609</v>
      </c>
      <c r="B34" s="138">
        <v>357.764363</v>
      </c>
      <c r="C34" s="138">
        <v>6.48204013336</v>
      </c>
      <c r="D34" s="138">
        <v>25.385756870650599</v>
      </c>
    </row>
    <row r="35" spans="1:4" x14ac:dyDescent="0.25">
      <c r="A35" s="137">
        <v>44610</v>
      </c>
      <c r="B35" s="138">
        <v>424.69543800000002</v>
      </c>
      <c r="C35" s="138">
        <v>6.5234919537899998</v>
      </c>
      <c r="D35" s="138">
        <v>25.4061529305298</v>
      </c>
    </row>
    <row r="36" spans="1:4" x14ac:dyDescent="0.25">
      <c r="A36" s="137">
        <v>44613</v>
      </c>
      <c r="B36" s="138">
        <v>421.45818000000003</v>
      </c>
      <c r="C36" s="138">
        <v>4.2206525675900002</v>
      </c>
      <c r="D36" s="138">
        <v>25.456507502765898</v>
      </c>
    </row>
    <row r="37" spans="1:4" x14ac:dyDescent="0.25">
      <c r="A37" s="137">
        <v>44614</v>
      </c>
      <c r="B37" s="138">
        <v>421.820943</v>
      </c>
      <c r="C37" s="138">
        <v>5.1551241253500004</v>
      </c>
      <c r="D37" s="138">
        <v>25.4635046192979</v>
      </c>
    </row>
    <row r="38" spans="1:4" x14ac:dyDescent="0.25">
      <c r="A38" s="137">
        <v>44615</v>
      </c>
      <c r="B38" s="138">
        <v>230.645883</v>
      </c>
      <c r="C38" s="138">
        <v>3.4931967856699999</v>
      </c>
      <c r="D38" s="138">
        <v>25.442149150753298</v>
      </c>
    </row>
    <row r="39" spans="1:4" x14ac:dyDescent="0.25">
      <c r="A39" s="137">
        <v>44616</v>
      </c>
      <c r="B39" s="138">
        <v>340.67129499999999</v>
      </c>
      <c r="C39" s="138">
        <v>3.8577534708700001</v>
      </c>
      <c r="D39" s="138">
        <v>25.477055292127499</v>
      </c>
    </row>
    <row r="40" spans="1:4" x14ac:dyDescent="0.25">
      <c r="A40" s="137">
        <v>44617</v>
      </c>
      <c r="B40" s="138">
        <v>253.307413</v>
      </c>
      <c r="C40" s="138">
        <v>2.7541520770600001</v>
      </c>
      <c r="D40" s="138">
        <v>25.507440006499799</v>
      </c>
    </row>
    <row r="41" spans="1:4" x14ac:dyDescent="0.25">
      <c r="A41" s="137">
        <v>44620</v>
      </c>
      <c r="B41" s="138">
        <v>300.76267100000001</v>
      </c>
      <c r="C41" s="138">
        <v>2.7710151768600002</v>
      </c>
      <c r="D41" s="138">
        <v>25.543071919769002</v>
      </c>
    </row>
    <row r="42" spans="1:4" x14ac:dyDescent="0.25">
      <c r="A42" s="137">
        <v>44621</v>
      </c>
      <c r="B42" s="138">
        <v>370.543295</v>
      </c>
      <c r="C42" s="138">
        <v>7.8532777275500001</v>
      </c>
      <c r="D42" s="138">
        <v>25.590606690368102</v>
      </c>
    </row>
    <row r="43" spans="1:4" x14ac:dyDescent="0.25">
      <c r="A43" s="137">
        <v>44622</v>
      </c>
      <c r="B43" s="138">
        <v>279.95393100000001</v>
      </c>
      <c r="C43" s="138">
        <v>4.1627259149600002</v>
      </c>
      <c r="D43" s="138">
        <v>25.524886353927901</v>
      </c>
    </row>
    <row r="44" spans="1:4" x14ac:dyDescent="0.25">
      <c r="A44" s="137">
        <v>44623</v>
      </c>
      <c r="B44" s="138">
        <v>243.436768</v>
      </c>
      <c r="C44" s="138">
        <v>6.8752680287699999</v>
      </c>
      <c r="D44" s="138">
        <v>25.4900082824538</v>
      </c>
    </row>
    <row r="45" spans="1:4" x14ac:dyDescent="0.25">
      <c r="A45" s="137">
        <v>44624</v>
      </c>
      <c r="B45" s="138">
        <v>179.32775000000001</v>
      </c>
      <c r="C45" s="138">
        <v>2.12331905924</v>
      </c>
      <c r="D45" s="138">
        <v>25.4752045668885</v>
      </c>
    </row>
    <row r="46" spans="1:4" x14ac:dyDescent="0.25">
      <c r="A46" s="137">
        <v>44627</v>
      </c>
      <c r="B46" s="138">
        <v>291.88194800000002</v>
      </c>
      <c r="C46" s="138">
        <v>2.8552867119599998</v>
      </c>
      <c r="D46" s="138">
        <v>25.471971530473301</v>
      </c>
    </row>
    <row r="47" spans="1:4" x14ac:dyDescent="0.25">
      <c r="A47" s="137">
        <v>44628</v>
      </c>
      <c r="B47" s="138">
        <v>754.933491</v>
      </c>
      <c r="C47" s="138">
        <v>3.6378394992400001</v>
      </c>
      <c r="D47" s="138">
        <v>25.4136259436677</v>
      </c>
    </row>
    <row r="48" spans="1:4" x14ac:dyDescent="0.25">
      <c r="A48" s="137">
        <v>44629</v>
      </c>
      <c r="B48" s="138">
        <v>336.30518000000001</v>
      </c>
      <c r="C48" s="138">
        <v>5.8601020891899998</v>
      </c>
      <c r="D48" s="138">
        <v>25.4851640014796</v>
      </c>
    </row>
    <row r="49" spans="1:7" x14ac:dyDescent="0.25">
      <c r="A49" s="137">
        <v>44630</v>
      </c>
      <c r="B49" s="138">
        <v>261.55703299999999</v>
      </c>
      <c r="C49" s="138">
        <v>4.4776754910900003</v>
      </c>
      <c r="D49" s="138">
        <v>25.5266084039913</v>
      </c>
    </row>
    <row r="50" spans="1:7" x14ac:dyDescent="0.25">
      <c r="A50" s="137">
        <v>44631</v>
      </c>
      <c r="B50" s="138">
        <v>1153.5346159999999</v>
      </c>
      <c r="C50" s="138">
        <v>7.0284914980100002</v>
      </c>
      <c r="D50" s="138">
        <v>25.566220673751801</v>
      </c>
    </row>
    <row r="51" spans="1:7" x14ac:dyDescent="0.25">
      <c r="A51" s="137">
        <v>44634</v>
      </c>
      <c r="B51" s="138">
        <v>1280.441644</v>
      </c>
      <c r="C51" s="138">
        <v>7.9185905119999997</v>
      </c>
      <c r="D51" s="138">
        <v>25.5614697489052</v>
      </c>
    </row>
    <row r="52" spans="1:7" x14ac:dyDescent="0.25">
      <c r="A52" s="137">
        <v>44635</v>
      </c>
      <c r="B52" s="138">
        <v>183.25599399999999</v>
      </c>
      <c r="C52" s="138">
        <v>2.4751829402099998</v>
      </c>
      <c r="D52" s="138">
        <v>25.5141431187031</v>
      </c>
    </row>
    <row r="53" spans="1:7" x14ac:dyDescent="0.25">
      <c r="A53" s="137">
        <v>44636</v>
      </c>
      <c r="B53" s="138">
        <v>145.831773</v>
      </c>
      <c r="C53" s="138">
        <v>2.5353478657599999</v>
      </c>
      <c r="D53" s="138">
        <v>25.526864883433699</v>
      </c>
    </row>
    <row r="54" spans="1:7" x14ac:dyDescent="0.25">
      <c r="A54" s="137">
        <v>44637</v>
      </c>
      <c r="B54" s="138">
        <v>239.732111</v>
      </c>
      <c r="C54" s="138">
        <v>3.89199195543</v>
      </c>
      <c r="D54" s="138">
        <v>25.520808775882401</v>
      </c>
    </row>
    <row r="55" spans="1:7" x14ac:dyDescent="0.25">
      <c r="A55" s="137">
        <v>44638</v>
      </c>
      <c r="B55" s="138">
        <v>599.50691800000004</v>
      </c>
      <c r="C55" s="138">
        <v>3.8314331582399999</v>
      </c>
      <c r="D55" s="138">
        <v>25.482782365590001</v>
      </c>
    </row>
    <row r="56" spans="1:7" x14ac:dyDescent="0.25">
      <c r="A56" s="137">
        <v>44641</v>
      </c>
      <c r="B56" s="138">
        <v>213.55791400000001</v>
      </c>
      <c r="C56" s="138">
        <v>2.6756002195500002</v>
      </c>
      <c r="D56" s="138">
        <v>25.466219567716699</v>
      </c>
    </row>
    <row r="57" spans="1:7" x14ac:dyDescent="0.25">
      <c r="A57" s="137">
        <v>44642</v>
      </c>
      <c r="B57" s="138">
        <v>303.48064699999998</v>
      </c>
      <c r="C57" s="138">
        <v>3.9029718410199998</v>
      </c>
      <c r="D57" s="138">
        <v>25.4148181524744</v>
      </c>
    </row>
    <row r="58" spans="1:7" x14ac:dyDescent="0.25">
      <c r="A58" s="137">
        <v>44643</v>
      </c>
      <c r="B58" s="138">
        <v>267.48060099999998</v>
      </c>
      <c r="C58" s="138">
        <v>3.2157762588200001</v>
      </c>
      <c r="D58" s="138">
        <v>25.418795259662001</v>
      </c>
    </row>
    <row r="59" spans="1:7" x14ac:dyDescent="0.25">
      <c r="A59" s="137">
        <v>44644</v>
      </c>
      <c r="B59" s="138">
        <v>215</v>
      </c>
      <c r="C59" s="138">
        <v>2.63</v>
      </c>
      <c r="D59" s="138">
        <v>25.309758276179998</v>
      </c>
    </row>
    <row r="60" spans="1:7" x14ac:dyDescent="0.25">
      <c r="A60" s="137">
        <v>44645</v>
      </c>
      <c r="B60" s="138">
        <v>177.090688</v>
      </c>
      <c r="C60" s="138">
        <v>4.1803787761400004</v>
      </c>
      <c r="D60" s="138">
        <v>25.3111619664061</v>
      </c>
    </row>
    <row r="61" spans="1:7" x14ac:dyDescent="0.25">
      <c r="A61" s="137">
        <v>44648</v>
      </c>
      <c r="B61" s="138">
        <v>359.89015499999999</v>
      </c>
      <c r="C61" s="138">
        <v>2.6110598795</v>
      </c>
      <c r="D61" s="138">
        <v>25.275589966949699</v>
      </c>
    </row>
    <row r="62" spans="1:7" x14ac:dyDescent="0.25">
      <c r="A62" s="137">
        <v>44649</v>
      </c>
      <c r="B62" s="138">
        <v>214.327583</v>
      </c>
      <c r="C62" s="138">
        <v>1.7902989284799999</v>
      </c>
      <c r="D62" s="138">
        <v>25.245876792511002</v>
      </c>
    </row>
    <row r="63" spans="1:7" x14ac:dyDescent="0.25">
      <c r="A63" s="137">
        <v>44650</v>
      </c>
      <c r="B63" s="138">
        <v>201.280147</v>
      </c>
      <c r="C63" s="138">
        <v>2.6207598089099999</v>
      </c>
      <c r="D63" s="138">
        <v>25.278961189969401</v>
      </c>
    </row>
    <row r="64" spans="1:7" x14ac:dyDescent="0.25">
      <c r="A64" s="137">
        <v>44651</v>
      </c>
      <c r="B64" s="138">
        <v>256.02080599999999</v>
      </c>
      <c r="C64" s="138">
        <v>3.6601150042000001</v>
      </c>
      <c r="D64" s="138">
        <v>25.311834226909099</v>
      </c>
      <c r="F64" s="262"/>
      <c r="G64" s="262"/>
    </row>
    <row r="65" spans="1:7" x14ac:dyDescent="0.25">
      <c r="A65" s="137">
        <v>44652</v>
      </c>
      <c r="B65" s="138">
        <v>257.32718</v>
      </c>
      <c r="C65" s="138">
        <v>2.8634777870599999</v>
      </c>
      <c r="D65" s="138">
        <v>25.253466213116599</v>
      </c>
      <c r="F65" s="262"/>
      <c r="G65" s="262"/>
    </row>
    <row r="66" spans="1:7" x14ac:dyDescent="0.25">
      <c r="A66" s="137">
        <v>44655</v>
      </c>
      <c r="B66" s="138">
        <v>219.495846</v>
      </c>
      <c r="C66" s="138">
        <v>1.9309264428199999</v>
      </c>
      <c r="D66" s="138">
        <v>25.1698978316698</v>
      </c>
    </row>
    <row r="67" spans="1:7" x14ac:dyDescent="0.25">
      <c r="A67" s="137">
        <v>44656</v>
      </c>
      <c r="B67" s="138">
        <v>257.41387300000002</v>
      </c>
      <c r="C67" s="138">
        <v>2.3426281272399998</v>
      </c>
      <c r="D67" s="138">
        <v>25.218159269283799</v>
      </c>
      <c r="F67" s="2"/>
      <c r="G67" s="2"/>
    </row>
    <row r="68" spans="1:7" x14ac:dyDescent="0.25">
      <c r="A68" s="137">
        <v>44657</v>
      </c>
      <c r="B68" s="138">
        <v>261.59238599999998</v>
      </c>
      <c r="C68" s="138">
        <v>2.43423595318</v>
      </c>
      <c r="D68" s="138">
        <v>25.212117414779001</v>
      </c>
    </row>
    <row r="69" spans="1:7" x14ac:dyDescent="0.25">
      <c r="A69" s="137">
        <v>44658</v>
      </c>
      <c r="B69" s="138">
        <v>244.04202799999999</v>
      </c>
      <c r="C69" s="138">
        <v>2.3500114105100001</v>
      </c>
      <c r="D69" s="138">
        <v>25.0920818209248</v>
      </c>
    </row>
    <row r="70" spans="1:7" x14ac:dyDescent="0.25">
      <c r="A70" s="137">
        <v>44659</v>
      </c>
      <c r="B70" s="138">
        <v>154.122964</v>
      </c>
      <c r="C70" s="138">
        <v>1.7544719941</v>
      </c>
      <c r="D70" s="138">
        <v>25.1394980779476</v>
      </c>
    </row>
    <row r="71" spans="1:7" x14ac:dyDescent="0.25">
      <c r="A71" s="137">
        <v>44662</v>
      </c>
      <c r="B71" s="138">
        <v>224.64399</v>
      </c>
      <c r="C71" s="138">
        <v>3.82318706608</v>
      </c>
      <c r="D71" s="138">
        <v>25.266989510271099</v>
      </c>
    </row>
    <row r="72" spans="1:7" x14ac:dyDescent="0.25">
      <c r="A72" s="137">
        <v>44663</v>
      </c>
      <c r="B72" s="138">
        <v>245.42205899999999</v>
      </c>
      <c r="C72" s="138">
        <v>4.5802451348800002</v>
      </c>
      <c r="D72" s="138">
        <v>25.448714974238801</v>
      </c>
    </row>
    <row r="73" spans="1:7" x14ac:dyDescent="0.25">
      <c r="A73" s="137">
        <v>44664</v>
      </c>
      <c r="B73" s="138">
        <v>391.88905099999999</v>
      </c>
      <c r="C73" s="138">
        <v>9.9515681022300004</v>
      </c>
      <c r="D73" s="138">
        <v>25.536199367122599</v>
      </c>
    </row>
    <row r="74" spans="1:7" x14ac:dyDescent="0.25">
      <c r="A74" s="137">
        <v>44665</v>
      </c>
      <c r="B74" s="138">
        <v>385.18249600000001</v>
      </c>
      <c r="C74" s="138">
        <v>4.0220403436899996</v>
      </c>
      <c r="D74" s="138">
        <v>25.613331822422399</v>
      </c>
    </row>
    <row r="75" spans="1:7" x14ac:dyDescent="0.25">
      <c r="A75" s="137">
        <v>44670</v>
      </c>
      <c r="B75" s="138">
        <v>365.453508</v>
      </c>
      <c r="C75" s="138">
        <v>7.1064606979900002</v>
      </c>
      <c r="D75" s="138">
        <v>25.6324595354893</v>
      </c>
      <c r="E75" s="2"/>
    </row>
    <row r="76" spans="1:7" x14ac:dyDescent="0.25">
      <c r="A76" s="137">
        <v>44671</v>
      </c>
      <c r="B76" s="138">
        <v>349.56057800000002</v>
      </c>
      <c r="C76" s="138">
        <v>3.6993662254599999</v>
      </c>
      <c r="D76" s="138">
        <v>25.952069460485902</v>
      </c>
    </row>
    <row r="77" spans="1:7" x14ac:dyDescent="0.25">
      <c r="A77" s="137">
        <v>44672</v>
      </c>
      <c r="B77" s="138">
        <v>244.69416000000001</v>
      </c>
      <c r="C77" s="138">
        <v>3.1513080758199998</v>
      </c>
      <c r="D77" s="138">
        <v>25.997978060183801</v>
      </c>
    </row>
    <row r="78" spans="1:7" x14ac:dyDescent="0.25">
      <c r="A78" s="137">
        <v>44673</v>
      </c>
      <c r="B78" s="138">
        <v>342.13968699999998</v>
      </c>
      <c r="C78" s="138">
        <v>3.8555840476399998</v>
      </c>
      <c r="D78" s="138">
        <v>26.125091826178899</v>
      </c>
    </row>
    <row r="79" spans="1:7" x14ac:dyDescent="0.25">
      <c r="A79" s="137">
        <v>44676</v>
      </c>
      <c r="B79" s="138">
        <v>328.39190400000001</v>
      </c>
      <c r="C79" s="138">
        <v>4.0384547733699998</v>
      </c>
      <c r="D79" s="138">
        <v>26.1702233388209</v>
      </c>
    </row>
    <row r="80" spans="1:7" x14ac:dyDescent="0.25">
      <c r="A80" s="137">
        <v>44677</v>
      </c>
      <c r="B80" s="138">
        <v>464.73331400000001</v>
      </c>
      <c r="C80" s="138">
        <v>7.0101029658599998</v>
      </c>
      <c r="D80" s="138">
        <v>26.183813207676799</v>
      </c>
    </row>
    <row r="81" spans="1:4" x14ac:dyDescent="0.25">
      <c r="A81" s="137">
        <v>44678</v>
      </c>
      <c r="B81" s="138">
        <v>246.70365699999999</v>
      </c>
      <c r="C81" s="138">
        <v>2.3207701205900002</v>
      </c>
      <c r="D81" s="138">
        <v>26.185527925535101</v>
      </c>
    </row>
    <row r="82" spans="1:4" x14ac:dyDescent="0.25">
      <c r="A82" s="137">
        <v>44679</v>
      </c>
      <c r="B82" s="138">
        <v>759.64819</v>
      </c>
      <c r="C82" s="138">
        <v>5.53618017361</v>
      </c>
      <c r="D82" s="138">
        <v>26.328938050424199</v>
      </c>
    </row>
    <row r="83" spans="1:4" x14ac:dyDescent="0.25">
      <c r="A83" s="137">
        <v>44680</v>
      </c>
      <c r="B83" s="138">
        <v>6405.7324619999999</v>
      </c>
      <c r="C83" s="138">
        <v>30.239490691349999</v>
      </c>
      <c r="D83" s="138">
        <v>26.760862178956899</v>
      </c>
    </row>
    <row r="84" spans="1:4" x14ac:dyDescent="0.25">
      <c r="A84" s="137">
        <v>44685</v>
      </c>
      <c r="B84" s="138">
        <v>669.29919900000004</v>
      </c>
      <c r="C84" s="138">
        <v>5.9889681183699999</v>
      </c>
      <c r="D84" s="138">
        <v>27.023659210905301</v>
      </c>
    </row>
    <row r="85" spans="1:4" x14ac:dyDescent="0.25">
      <c r="A85" s="137">
        <v>44686</v>
      </c>
      <c r="B85" s="138">
        <v>462.59524399999998</v>
      </c>
      <c r="C85" s="138">
        <v>8.3053944583699995</v>
      </c>
      <c r="D85" s="138">
        <v>27.406181290640301</v>
      </c>
    </row>
    <row r="86" spans="1:4" x14ac:dyDescent="0.25">
      <c r="A86" s="137">
        <v>44687</v>
      </c>
      <c r="B86" s="138">
        <v>466.28019999999998</v>
      </c>
      <c r="C86" s="138">
        <v>5.3088841304300001</v>
      </c>
      <c r="D86" s="138">
        <v>27.460660436878101</v>
      </c>
    </row>
    <row r="87" spans="1:4" x14ac:dyDescent="0.25">
      <c r="A87" s="137">
        <v>44690</v>
      </c>
      <c r="B87" s="138">
        <v>337.56420500000002</v>
      </c>
      <c r="C87" s="138">
        <v>5.5547246296099999</v>
      </c>
      <c r="D87" s="138">
        <v>27.981159235265501</v>
      </c>
    </row>
    <row r="88" spans="1:4" x14ac:dyDescent="0.25">
      <c r="A88" s="137">
        <v>44691</v>
      </c>
      <c r="B88" s="138">
        <v>331.521863</v>
      </c>
      <c r="C88" s="138">
        <v>5.0359769812500002</v>
      </c>
      <c r="D88" s="138">
        <v>27.928804815526998</v>
      </c>
    </row>
    <row r="89" spans="1:4" x14ac:dyDescent="0.25">
      <c r="A89" s="137">
        <v>44692</v>
      </c>
      <c r="B89" s="138">
        <v>417.38636200000002</v>
      </c>
      <c r="C89" s="138">
        <v>7.3312034668699999</v>
      </c>
      <c r="D89" s="138">
        <v>28.4857274243682</v>
      </c>
    </row>
    <row r="90" spans="1:4" x14ac:dyDescent="0.25">
      <c r="A90" s="137">
        <v>44693</v>
      </c>
      <c r="B90" s="138">
        <v>426.01844399999999</v>
      </c>
      <c r="C90" s="138">
        <v>5.6974791224299999</v>
      </c>
      <c r="D90" s="138">
        <v>28.528480211253399</v>
      </c>
    </row>
    <row r="91" spans="1:4" x14ac:dyDescent="0.25">
      <c r="A91" s="137">
        <v>44694</v>
      </c>
      <c r="B91" s="138">
        <v>303.48022400000002</v>
      </c>
      <c r="C91" s="138">
        <v>3.5749171238200002</v>
      </c>
      <c r="D91" s="138">
        <v>28.626842329248099</v>
      </c>
    </row>
    <row r="92" spans="1:4" x14ac:dyDescent="0.25">
      <c r="A92" s="137">
        <v>44697</v>
      </c>
      <c r="B92" s="138">
        <v>374.176242</v>
      </c>
      <c r="C92" s="138">
        <v>4.9637080088900003</v>
      </c>
      <c r="D92" s="138">
        <v>28.5429796029462</v>
      </c>
    </row>
    <row r="93" spans="1:4" x14ac:dyDescent="0.25">
      <c r="A93" s="137">
        <v>44698</v>
      </c>
      <c r="B93" s="138">
        <v>552.46830999999997</v>
      </c>
      <c r="C93" s="138">
        <v>4.7781372392700003</v>
      </c>
      <c r="D93" s="138">
        <v>28.441611246465001</v>
      </c>
    </row>
    <row r="94" spans="1:4" x14ac:dyDescent="0.25">
      <c r="A94" s="137">
        <v>44699</v>
      </c>
      <c r="B94" s="138">
        <v>611.83109899999999</v>
      </c>
      <c r="C94" s="138">
        <v>7.4259628789300001</v>
      </c>
      <c r="D94" s="138">
        <v>28.4225900076542</v>
      </c>
    </row>
    <row r="95" spans="1:4" x14ac:dyDescent="0.25">
      <c r="A95" s="137">
        <v>44700</v>
      </c>
      <c r="B95" s="138">
        <v>274.40556800000002</v>
      </c>
      <c r="C95" s="138">
        <v>8.4466921164900004</v>
      </c>
      <c r="D95" s="138">
        <v>28.721337320511299</v>
      </c>
    </row>
    <row r="96" spans="1:4" x14ac:dyDescent="0.25">
      <c r="A96" s="137">
        <v>44701</v>
      </c>
      <c r="B96" s="138">
        <v>436.56428799999998</v>
      </c>
      <c r="C96" s="138">
        <v>3.2226073041099998</v>
      </c>
      <c r="D96" s="138">
        <v>28.5620155286555</v>
      </c>
    </row>
    <row r="97" spans="1:9" x14ac:dyDescent="0.25">
      <c r="A97" s="137">
        <v>44704</v>
      </c>
      <c r="B97" s="138">
        <v>263.33883500000002</v>
      </c>
      <c r="C97" s="138">
        <v>3.5497754526</v>
      </c>
      <c r="D97" s="138">
        <v>28.525111362593101</v>
      </c>
      <c r="H97" s="262"/>
      <c r="I97" s="262"/>
    </row>
    <row r="98" spans="1:9" x14ac:dyDescent="0.25">
      <c r="A98" s="137">
        <v>44705</v>
      </c>
      <c r="B98" s="138">
        <v>720.19202700000005</v>
      </c>
      <c r="C98" s="138">
        <v>8.8670402422100008</v>
      </c>
      <c r="D98" s="138">
        <v>28.006561517428899</v>
      </c>
      <c r="H98" s="138"/>
      <c r="I98" s="138"/>
    </row>
    <row r="99" spans="1:9" x14ac:dyDescent="0.25">
      <c r="A99" s="137">
        <v>44706</v>
      </c>
      <c r="B99" s="138">
        <v>382.45507700000002</v>
      </c>
      <c r="C99" s="138">
        <v>4.2339641095799996</v>
      </c>
      <c r="D99" s="138">
        <v>28.352542414602102</v>
      </c>
      <c r="H99" s="2"/>
      <c r="I99" s="2"/>
    </row>
    <row r="100" spans="1:9" x14ac:dyDescent="0.25">
      <c r="A100" s="137">
        <v>44707</v>
      </c>
      <c r="B100" s="138">
        <v>266.184507</v>
      </c>
      <c r="C100" s="138">
        <v>5.1151388723500002</v>
      </c>
      <c r="D100" s="138">
        <v>28.654397510180601</v>
      </c>
    </row>
    <row r="101" spans="1:9" x14ac:dyDescent="0.25">
      <c r="A101" s="137">
        <v>44708</v>
      </c>
      <c r="B101" s="138">
        <v>208.086353</v>
      </c>
      <c r="C101" s="138">
        <v>5.5202940004299998</v>
      </c>
      <c r="D101" s="138">
        <v>29.157916249926402</v>
      </c>
    </row>
    <row r="102" spans="1:9" x14ac:dyDescent="0.25">
      <c r="A102" s="137">
        <v>44711</v>
      </c>
      <c r="B102" s="138">
        <v>227.54759200000001</v>
      </c>
      <c r="C102" s="138">
        <v>2.99757458832</v>
      </c>
      <c r="D102" s="138">
        <v>28.989212881001801</v>
      </c>
    </row>
    <row r="103" spans="1:9" x14ac:dyDescent="0.25">
      <c r="A103" s="137">
        <v>44712</v>
      </c>
      <c r="B103" s="138">
        <v>318.27814100000001</v>
      </c>
      <c r="C103" s="138">
        <v>3.7136997301600001</v>
      </c>
      <c r="D103" s="138">
        <v>28.916318018260998</v>
      </c>
    </row>
    <row r="104" spans="1:9" x14ac:dyDescent="0.25">
      <c r="A104" s="137">
        <v>44713</v>
      </c>
      <c r="B104" s="138">
        <v>295.34208799999999</v>
      </c>
      <c r="C104" s="138">
        <v>3.59024328845</v>
      </c>
      <c r="D104" s="138">
        <v>28.5588962131622</v>
      </c>
    </row>
    <row r="105" spans="1:9" x14ac:dyDescent="0.25">
      <c r="A105" s="137">
        <v>44714</v>
      </c>
      <c r="B105" s="138">
        <v>274.42374100000001</v>
      </c>
      <c r="C105" s="138">
        <v>4.0282402251300002</v>
      </c>
      <c r="D105" s="138">
        <v>28.4866505110293</v>
      </c>
    </row>
    <row r="106" spans="1:9" x14ac:dyDescent="0.25">
      <c r="A106" s="137">
        <v>44715</v>
      </c>
      <c r="B106" s="138">
        <v>282.969514</v>
      </c>
      <c r="C106" s="138">
        <v>3.37165222946</v>
      </c>
      <c r="D106" s="138">
        <v>28.523363861352099</v>
      </c>
    </row>
    <row r="107" spans="1:9" x14ac:dyDescent="0.25">
      <c r="A107" s="137">
        <v>44718</v>
      </c>
      <c r="B107" s="138">
        <v>755.62398700000006</v>
      </c>
      <c r="C107" s="138">
        <v>8.90242687808</v>
      </c>
      <c r="D107" s="138">
        <v>28.6194436543005</v>
      </c>
    </row>
    <row r="108" spans="1:9" x14ac:dyDescent="0.25">
      <c r="A108" s="137">
        <v>44719</v>
      </c>
      <c r="B108" s="138"/>
      <c r="C108" s="138"/>
      <c r="D108" s="138"/>
    </row>
    <row r="109" spans="1:9" x14ac:dyDescent="0.25">
      <c r="A109" s="137">
        <v>44720</v>
      </c>
      <c r="B109" s="138"/>
      <c r="C109" s="138"/>
      <c r="D109" s="138"/>
    </row>
    <row r="110" spans="1:9" x14ac:dyDescent="0.25">
      <c r="A110" s="137">
        <v>44721</v>
      </c>
      <c r="B110" s="138"/>
      <c r="C110" s="138"/>
      <c r="D110" s="138"/>
    </row>
    <row r="111" spans="1:9" x14ac:dyDescent="0.25">
      <c r="A111" s="137">
        <v>44722</v>
      </c>
      <c r="B111" s="138">
        <v>273.24344400000001</v>
      </c>
      <c r="C111" s="138">
        <v>2.6467607812999998</v>
      </c>
      <c r="D111" s="138">
        <v>28.681396774264801</v>
      </c>
    </row>
    <row r="112" spans="1:9" x14ac:dyDescent="0.25">
      <c r="A112" s="137">
        <v>44726</v>
      </c>
      <c r="B112" s="138"/>
      <c r="C112" s="138"/>
      <c r="D112" s="138"/>
    </row>
    <row r="113" spans="1:4" x14ac:dyDescent="0.25">
      <c r="A113" s="137">
        <v>44727</v>
      </c>
      <c r="B113" s="138"/>
      <c r="C113" s="138"/>
      <c r="D113" s="138"/>
    </row>
    <row r="114" spans="1:4" x14ac:dyDescent="0.25">
      <c r="A114" s="137">
        <v>44728</v>
      </c>
      <c r="B114" s="138"/>
      <c r="C114" s="138"/>
      <c r="D114" s="138"/>
    </row>
    <row r="115" spans="1:4" x14ac:dyDescent="0.25">
      <c r="A115" s="137">
        <v>44729</v>
      </c>
      <c r="B115" s="138"/>
      <c r="C115" s="138"/>
      <c r="D115" s="138"/>
    </row>
    <row r="116" spans="1:4" x14ac:dyDescent="0.25">
      <c r="A116" s="137">
        <v>44732</v>
      </c>
      <c r="B116" s="138"/>
      <c r="C116" s="138"/>
      <c r="D116" s="138"/>
    </row>
    <row r="117" spans="1:4" x14ac:dyDescent="0.25">
      <c r="A117" s="137">
        <v>44733</v>
      </c>
      <c r="B117" s="138"/>
      <c r="C117" s="138"/>
      <c r="D117" s="138"/>
    </row>
    <row r="118" spans="1:4" x14ac:dyDescent="0.25">
      <c r="A118" s="137">
        <v>44734</v>
      </c>
      <c r="B118" s="138"/>
      <c r="C118" s="138"/>
      <c r="D118" s="138"/>
    </row>
    <row r="119" spans="1:4" x14ac:dyDescent="0.25">
      <c r="A119" s="137">
        <v>44735</v>
      </c>
      <c r="B119" s="138"/>
      <c r="C119" s="138"/>
      <c r="D119" s="138"/>
    </row>
    <row r="120" spans="1:4" x14ac:dyDescent="0.25">
      <c r="A120" s="137">
        <v>44736</v>
      </c>
      <c r="B120" s="138"/>
      <c r="C120" s="138"/>
      <c r="D120" s="138"/>
    </row>
    <row r="121" spans="1:4" x14ac:dyDescent="0.25">
      <c r="A121" s="137">
        <v>44739</v>
      </c>
      <c r="B121" s="138"/>
      <c r="C121" s="138"/>
      <c r="D121" s="138"/>
    </row>
    <row r="122" spans="1:4" x14ac:dyDescent="0.25">
      <c r="A122" s="137">
        <v>44740</v>
      </c>
      <c r="B122" s="138"/>
      <c r="C122" s="138"/>
      <c r="D122" s="138"/>
    </row>
    <row r="123" spans="1:4" x14ac:dyDescent="0.25">
      <c r="A123" s="137">
        <v>44741</v>
      </c>
      <c r="B123" s="138"/>
      <c r="C123" s="138"/>
      <c r="D123" s="138"/>
    </row>
    <row r="124" spans="1:4" x14ac:dyDescent="0.25">
      <c r="A124" s="137">
        <v>44742</v>
      </c>
      <c r="B124" s="138"/>
      <c r="C124" s="138"/>
      <c r="D124" s="138"/>
    </row>
    <row r="125" spans="1:4" x14ac:dyDescent="0.25">
      <c r="A125" s="137">
        <v>44743</v>
      </c>
      <c r="B125" s="138"/>
      <c r="C125" s="138"/>
      <c r="D125" s="138"/>
    </row>
    <row r="126" spans="1:4" x14ac:dyDescent="0.25">
      <c r="A126" s="137">
        <v>44746</v>
      </c>
      <c r="B126" s="138"/>
      <c r="C126" s="138"/>
      <c r="D126" s="138"/>
    </row>
    <row r="127" spans="1:4" x14ac:dyDescent="0.25">
      <c r="A127" s="137">
        <v>44747</v>
      </c>
      <c r="B127" s="138"/>
      <c r="C127" s="138"/>
      <c r="D127" s="138"/>
    </row>
    <row r="128" spans="1:4" x14ac:dyDescent="0.25">
      <c r="A128" s="137">
        <v>44748</v>
      </c>
      <c r="B128" s="138"/>
      <c r="C128" s="138"/>
      <c r="D128" s="138"/>
    </row>
    <row r="129" spans="1:4" x14ac:dyDescent="0.25">
      <c r="A129" s="137">
        <v>44749</v>
      </c>
      <c r="B129" s="138"/>
      <c r="C129" s="138"/>
      <c r="D129" s="138"/>
    </row>
    <row r="130" spans="1:4" x14ac:dyDescent="0.25">
      <c r="A130" s="137">
        <v>44750</v>
      </c>
      <c r="B130" s="138"/>
      <c r="C130" s="138"/>
      <c r="D130" s="138"/>
    </row>
    <row r="131" spans="1:4" x14ac:dyDescent="0.25">
      <c r="A131" s="137">
        <v>44755</v>
      </c>
      <c r="B131" s="138"/>
      <c r="C131" s="138"/>
      <c r="D131" s="138"/>
    </row>
    <row r="132" spans="1:4" x14ac:dyDescent="0.25">
      <c r="A132" s="137">
        <v>44756</v>
      </c>
      <c r="B132" s="138"/>
      <c r="C132" s="138"/>
      <c r="D132" s="138"/>
    </row>
    <row r="133" spans="1:4" x14ac:dyDescent="0.25">
      <c r="A133" s="137">
        <v>44757</v>
      </c>
      <c r="B133" s="138"/>
      <c r="C133" s="138"/>
      <c r="D133" s="138"/>
    </row>
    <row r="134" spans="1:4" x14ac:dyDescent="0.25">
      <c r="A134" s="137">
        <v>44760</v>
      </c>
      <c r="B134" s="138"/>
      <c r="C134" s="138"/>
      <c r="D134" s="138"/>
    </row>
    <row r="135" spans="1:4" x14ac:dyDescent="0.25">
      <c r="A135" s="137">
        <v>44761</v>
      </c>
      <c r="B135" s="138"/>
      <c r="C135" s="138"/>
      <c r="D135" s="138"/>
    </row>
    <row r="136" spans="1:4" x14ac:dyDescent="0.25">
      <c r="A136" s="137">
        <v>44762</v>
      </c>
      <c r="B136" s="138"/>
      <c r="C136" s="138"/>
      <c r="D136" s="138"/>
    </row>
    <row r="137" spans="1:4" x14ac:dyDescent="0.25">
      <c r="A137" s="137">
        <v>44763</v>
      </c>
      <c r="B137" s="138"/>
      <c r="C137" s="138"/>
      <c r="D137" s="138"/>
    </row>
    <row r="138" spans="1:4" x14ac:dyDescent="0.25">
      <c r="A138" s="137">
        <v>44764</v>
      </c>
      <c r="B138" s="138"/>
      <c r="C138" s="138"/>
      <c r="D138" s="138"/>
    </row>
    <row r="139" spans="1:4" x14ac:dyDescent="0.25">
      <c r="A139" s="137">
        <v>44767</v>
      </c>
      <c r="B139" s="138"/>
      <c r="C139" s="138"/>
      <c r="D139" s="138"/>
    </row>
    <row r="140" spans="1:4" x14ac:dyDescent="0.25">
      <c r="A140" s="137">
        <v>44768</v>
      </c>
      <c r="B140" s="138"/>
      <c r="C140" s="138"/>
      <c r="D140" s="138"/>
    </row>
    <row r="141" spans="1:4" x14ac:dyDescent="0.25">
      <c r="A141" s="137">
        <v>44769</v>
      </c>
      <c r="B141" s="138"/>
      <c r="C141" s="138"/>
      <c r="D141" s="138"/>
    </row>
    <row r="142" spans="1:4" x14ac:dyDescent="0.25">
      <c r="A142" s="137">
        <v>44770</v>
      </c>
      <c r="B142" s="138"/>
      <c r="C142" s="138"/>
      <c r="D142" s="138"/>
    </row>
    <row r="143" spans="1:4" x14ac:dyDescent="0.25">
      <c r="A143" s="137">
        <v>44771</v>
      </c>
      <c r="B143" s="138">
        <v>243.28817900000001</v>
      </c>
      <c r="C143" s="138">
        <v>2.8091019856799999</v>
      </c>
      <c r="D143" s="138">
        <v>27.1626387985308</v>
      </c>
    </row>
    <row r="144" spans="1:4" x14ac:dyDescent="0.25">
      <c r="A144" s="137">
        <v>44774</v>
      </c>
      <c r="B144" s="138"/>
      <c r="C144" s="138"/>
      <c r="D144" s="138"/>
    </row>
    <row r="145" spans="1:4" x14ac:dyDescent="0.25">
      <c r="A145" s="137">
        <v>44775</v>
      </c>
      <c r="B145" s="138"/>
      <c r="C145" s="138"/>
      <c r="D145" s="138"/>
    </row>
    <row r="146" spans="1:4" x14ac:dyDescent="0.25">
      <c r="A146" s="137">
        <v>44776</v>
      </c>
      <c r="B146" s="138"/>
      <c r="C146" s="138"/>
      <c r="D146" s="138"/>
    </row>
    <row r="147" spans="1:4" x14ac:dyDescent="0.25">
      <c r="A147" s="137">
        <v>44777</v>
      </c>
      <c r="B147" s="138"/>
      <c r="C147" s="138"/>
      <c r="D147" s="138"/>
    </row>
    <row r="148" spans="1:4" x14ac:dyDescent="0.25">
      <c r="A148" s="137">
        <v>44778</v>
      </c>
      <c r="B148" s="138">
        <v>148.810047</v>
      </c>
      <c r="C148" s="138">
        <v>1.9254078888299999</v>
      </c>
      <c r="D148" s="138">
        <v>27.3580027388224</v>
      </c>
    </row>
    <row r="149" spans="1:4" x14ac:dyDescent="0.25">
      <c r="A149" s="137">
        <v>44781</v>
      </c>
      <c r="B149" s="138">
        <v>207.19571400000001</v>
      </c>
      <c r="C149" s="138">
        <v>2.11934052361</v>
      </c>
      <c r="D149" s="138">
        <v>27.232545509855001</v>
      </c>
    </row>
    <row r="150" spans="1:4" x14ac:dyDescent="0.25">
      <c r="A150" s="137">
        <v>44782</v>
      </c>
      <c r="B150" s="138">
        <v>140.61034599999999</v>
      </c>
      <c r="C150" s="138">
        <v>1.6001488077199999</v>
      </c>
      <c r="D150" s="138">
        <v>26.618192885437399</v>
      </c>
    </row>
    <row r="151" spans="1:4" x14ac:dyDescent="0.25">
      <c r="A151" s="137">
        <v>44783</v>
      </c>
      <c r="B151" s="138">
        <v>279.22114900000003</v>
      </c>
      <c r="C151" s="138">
        <v>2.0823718786000001</v>
      </c>
      <c r="D151" s="138">
        <v>27.009106990643399</v>
      </c>
    </row>
    <row r="152" spans="1:4" x14ac:dyDescent="0.25">
      <c r="A152" s="137">
        <v>44784</v>
      </c>
      <c r="B152" s="138">
        <v>133.591047</v>
      </c>
      <c r="C152" s="138">
        <v>2.43762932415</v>
      </c>
      <c r="D152" s="138">
        <v>26.976276789378399</v>
      </c>
    </row>
    <row r="153" spans="1:4" x14ac:dyDescent="0.25">
      <c r="A153" s="137">
        <v>44785</v>
      </c>
      <c r="B153" s="138">
        <v>272.07342499999999</v>
      </c>
      <c r="C153" s="138">
        <v>1.9597941658</v>
      </c>
      <c r="D153" s="138">
        <v>26.7872108626947</v>
      </c>
    </row>
    <row r="154" spans="1:4" x14ac:dyDescent="0.25">
      <c r="A154" s="137">
        <v>44788</v>
      </c>
      <c r="B154" s="138">
        <v>210.83572799999999</v>
      </c>
      <c r="C154" s="138">
        <v>2.18761145696</v>
      </c>
      <c r="D154" s="138">
        <v>26.768525367668701</v>
      </c>
    </row>
    <row r="155" spans="1:4" x14ac:dyDescent="0.25">
      <c r="A155" s="137">
        <v>44789</v>
      </c>
      <c r="B155" s="138">
        <v>204.16264899999999</v>
      </c>
      <c r="C155" s="138">
        <v>1.6402764594100001</v>
      </c>
      <c r="D155" s="138">
        <v>26.811677614890201</v>
      </c>
    </row>
    <row r="156" spans="1:4" x14ac:dyDescent="0.25">
      <c r="A156" s="137">
        <v>44790</v>
      </c>
      <c r="B156" s="138">
        <v>128.78628399999999</v>
      </c>
      <c r="C156" s="138">
        <v>4.1244631658699999</v>
      </c>
      <c r="D156" s="138">
        <v>26.801812411227001</v>
      </c>
    </row>
    <row r="157" spans="1:4" x14ac:dyDescent="0.25">
      <c r="A157" s="137">
        <v>44791</v>
      </c>
      <c r="B157" s="138">
        <v>146.987134</v>
      </c>
      <c r="C157" s="138">
        <v>2.6499892564600001</v>
      </c>
      <c r="D157" s="138">
        <v>26.7237173310216</v>
      </c>
    </row>
    <row r="158" spans="1:4" x14ac:dyDescent="0.25">
      <c r="A158" s="137">
        <v>44792</v>
      </c>
      <c r="B158" s="138">
        <v>132.23299700000001</v>
      </c>
      <c r="C158" s="138">
        <v>1.6259299165800001</v>
      </c>
      <c r="D158" s="138">
        <v>26.628914077235098</v>
      </c>
    </row>
    <row r="159" spans="1:4" x14ac:dyDescent="0.25">
      <c r="A159" s="137">
        <v>44795</v>
      </c>
      <c r="B159" s="138">
        <v>122.73595299999999</v>
      </c>
      <c r="C159" s="138">
        <v>1.30123129207</v>
      </c>
      <c r="D159" s="138">
        <v>26.614921882604101</v>
      </c>
    </row>
    <row r="160" spans="1:4" x14ac:dyDescent="0.25">
      <c r="A160" s="137">
        <v>44796</v>
      </c>
      <c r="B160" s="138">
        <v>204.15306699999999</v>
      </c>
      <c r="C160" s="138">
        <v>3.1833684842299999</v>
      </c>
      <c r="D160" s="138">
        <v>26.188856148490299</v>
      </c>
    </row>
    <row r="161" spans="1:4" x14ac:dyDescent="0.25">
      <c r="A161" s="137">
        <v>44797</v>
      </c>
      <c r="B161" s="138">
        <v>167.56925699999999</v>
      </c>
      <c r="C161" s="138">
        <v>3.3737089131200002</v>
      </c>
      <c r="D161" s="138">
        <v>26.2538429471048</v>
      </c>
    </row>
    <row r="162" spans="1:4" x14ac:dyDescent="0.25">
      <c r="A162" s="137">
        <v>44798</v>
      </c>
      <c r="B162" s="138">
        <v>226.472725</v>
      </c>
      <c r="C162" s="138">
        <v>2.7635772206300002</v>
      </c>
      <c r="D162" s="138">
        <v>26.785998179707398</v>
      </c>
    </row>
    <row r="163" spans="1:4" x14ac:dyDescent="0.25">
      <c r="A163" s="137">
        <v>44799</v>
      </c>
      <c r="B163" s="138">
        <v>193.51217199999999</v>
      </c>
      <c r="C163" s="138">
        <v>4.64095149099</v>
      </c>
      <c r="D163" s="138">
        <v>26.7969374581292</v>
      </c>
    </row>
    <row r="164" spans="1:4" x14ac:dyDescent="0.25">
      <c r="A164" s="137">
        <v>44802</v>
      </c>
      <c r="B164" s="138">
        <v>232.944695</v>
      </c>
      <c r="C164" s="138">
        <v>2.1861152876699999</v>
      </c>
      <c r="D164" s="138">
        <v>26.794023952271299</v>
      </c>
    </row>
    <row r="165" spans="1:4" x14ac:dyDescent="0.25">
      <c r="A165" s="137">
        <v>44803</v>
      </c>
      <c r="B165" s="138">
        <v>125.949809</v>
      </c>
      <c r="C165" s="138">
        <v>3.0731082969100001</v>
      </c>
      <c r="D165" s="138">
        <v>26.7756541291498</v>
      </c>
    </row>
    <row r="166" spans="1:4" x14ac:dyDescent="0.25">
      <c r="A166" s="137">
        <v>44804</v>
      </c>
      <c r="B166" s="138">
        <v>367.34060399999998</v>
      </c>
      <c r="C166" s="138">
        <v>3.2373745605700002</v>
      </c>
      <c r="D166" s="138">
        <v>26.880194483943001</v>
      </c>
    </row>
    <row r="167" spans="1:4" x14ac:dyDescent="0.25">
      <c r="A167" s="137">
        <v>44805</v>
      </c>
      <c r="B167" s="138">
        <v>229.12061199999999</v>
      </c>
      <c r="C167" s="138">
        <v>1.74976010804</v>
      </c>
      <c r="D167" s="138">
        <v>26.908937944345499</v>
      </c>
    </row>
    <row r="168" spans="1:4" x14ac:dyDescent="0.25">
      <c r="A168" s="137">
        <v>44806</v>
      </c>
      <c r="B168" s="138">
        <v>240.02047899999999</v>
      </c>
      <c r="C168" s="138">
        <v>2.67714494713</v>
      </c>
      <c r="D168" s="138">
        <v>26.993591705012999</v>
      </c>
    </row>
    <row r="169" spans="1:4" x14ac:dyDescent="0.25">
      <c r="A169" s="137">
        <v>44809</v>
      </c>
      <c r="B169" s="138">
        <v>200.91993199999999</v>
      </c>
      <c r="C169" s="138">
        <v>1.4457919395200001</v>
      </c>
      <c r="D169" s="138">
        <v>26.964468665319799</v>
      </c>
    </row>
    <row r="170" spans="1:4" x14ac:dyDescent="0.25">
      <c r="A170" s="137">
        <v>44810</v>
      </c>
      <c r="B170" s="138">
        <v>138.99104600000001</v>
      </c>
      <c r="C170" s="138">
        <v>2.7253440163699998</v>
      </c>
      <c r="D170" s="138">
        <v>26.777577372149501</v>
      </c>
    </row>
    <row r="171" spans="1:4" x14ac:dyDescent="0.25">
      <c r="A171" s="137">
        <v>44811</v>
      </c>
      <c r="B171" s="138">
        <v>128.94104400000001</v>
      </c>
      <c r="C171" s="138">
        <v>1.6680836615200001</v>
      </c>
      <c r="D171" s="138">
        <v>26.753200764856</v>
      </c>
    </row>
    <row r="172" spans="1:4" x14ac:dyDescent="0.25">
      <c r="A172" s="137">
        <v>44812</v>
      </c>
      <c r="B172" s="138">
        <v>161.88217499999999</v>
      </c>
      <c r="C172" s="138">
        <v>1.62634210807</v>
      </c>
      <c r="D172" s="138">
        <v>26.781531443880102</v>
      </c>
    </row>
    <row r="173" spans="1:4" x14ac:dyDescent="0.25">
      <c r="A173" s="137">
        <v>44813</v>
      </c>
      <c r="B173" s="138">
        <v>319.08509299999997</v>
      </c>
      <c r="C173" s="138">
        <v>1.8638574751300001</v>
      </c>
      <c r="D173" s="138">
        <v>26.804651661094201</v>
      </c>
    </row>
    <row r="174" spans="1:4" x14ac:dyDescent="0.25">
      <c r="A174" s="137">
        <v>44816</v>
      </c>
      <c r="B174" s="138">
        <v>86.594417000000007</v>
      </c>
      <c r="C174" s="138">
        <v>1.1700846436100001</v>
      </c>
      <c r="D174" s="138">
        <v>26.7672120330067</v>
      </c>
    </row>
    <row r="175" spans="1:4" x14ac:dyDescent="0.25">
      <c r="A175" s="137">
        <v>44817</v>
      </c>
      <c r="B175" s="138">
        <v>160.243526</v>
      </c>
      <c r="C175" s="138">
        <v>1.4879847606500001</v>
      </c>
      <c r="D175" s="138">
        <v>26.768297777915699</v>
      </c>
    </row>
    <row r="176" spans="1:4" x14ac:dyDescent="0.25">
      <c r="A176" s="137">
        <v>44818</v>
      </c>
      <c r="B176" s="138">
        <v>197.457773</v>
      </c>
      <c r="C176" s="138">
        <v>2.9426205240600001</v>
      </c>
      <c r="D176" s="138">
        <v>26.740363676702099</v>
      </c>
    </row>
    <row r="177" spans="1:4" x14ac:dyDescent="0.25">
      <c r="A177" s="137">
        <v>44819</v>
      </c>
      <c r="B177" s="138">
        <v>167.607573</v>
      </c>
      <c r="C177" s="138">
        <v>1.26454835171</v>
      </c>
      <c r="D177" s="138">
        <v>26.7212444757856</v>
      </c>
    </row>
    <row r="178" spans="1:4" x14ac:dyDescent="0.25">
      <c r="A178" s="137">
        <v>44820</v>
      </c>
      <c r="B178" s="138">
        <v>107.494742</v>
      </c>
      <c r="C178" s="138">
        <v>1.1501934862800001</v>
      </c>
      <c r="D178" s="138">
        <v>26.6861525574108</v>
      </c>
    </row>
    <row r="179" spans="1:4" x14ac:dyDescent="0.25">
      <c r="A179" s="137">
        <v>44823</v>
      </c>
      <c r="B179" s="138">
        <v>67.369215999999994</v>
      </c>
      <c r="C179" s="138">
        <v>1.48024446292</v>
      </c>
      <c r="D179" s="138">
        <v>26.667158851006398</v>
      </c>
    </row>
    <row r="180" spans="1:4" x14ac:dyDescent="0.25">
      <c r="A180" s="137">
        <v>44824</v>
      </c>
      <c r="B180" s="138">
        <v>147.585264</v>
      </c>
      <c r="C180" s="138">
        <v>2.3938491153600001</v>
      </c>
      <c r="D180" s="138">
        <v>26.6703820641834</v>
      </c>
    </row>
    <row r="181" spans="1:4" x14ac:dyDescent="0.25">
      <c r="A181" s="137">
        <v>44825</v>
      </c>
      <c r="B181" s="138">
        <v>51.876539000000001</v>
      </c>
      <c r="C181" s="138">
        <v>0.59000894563999995</v>
      </c>
      <c r="D181" s="138">
        <v>26.6577589348204</v>
      </c>
    </row>
    <row r="182" spans="1:4" x14ac:dyDescent="0.25">
      <c r="A182" s="137">
        <v>44826</v>
      </c>
      <c r="B182" s="138">
        <v>126.84308299999999</v>
      </c>
      <c r="C182" s="138">
        <v>1.7818149326899999</v>
      </c>
      <c r="D182" s="138">
        <v>26.532851230271699</v>
      </c>
    </row>
    <row r="183" spans="1:4" x14ac:dyDescent="0.25">
      <c r="A183" s="137">
        <v>44827</v>
      </c>
      <c r="B183" s="138">
        <v>169.18206699999999</v>
      </c>
      <c r="C183" s="138">
        <v>3.1922990409500001</v>
      </c>
      <c r="D183" s="138">
        <v>26.4445443042219</v>
      </c>
    </row>
    <row r="184" spans="1:4" x14ac:dyDescent="0.25">
      <c r="A184" s="137">
        <v>44830</v>
      </c>
      <c r="B184" s="138">
        <v>119.28389199999999</v>
      </c>
      <c r="C184" s="138">
        <v>0.85475537551000003</v>
      </c>
      <c r="D184" s="138">
        <v>26.532300565191001</v>
      </c>
    </row>
    <row r="185" spans="1:4" x14ac:dyDescent="0.25">
      <c r="A185" s="137">
        <v>44831</v>
      </c>
      <c r="B185" s="138">
        <v>139.240274</v>
      </c>
      <c r="C185" s="138">
        <v>1.60495158263</v>
      </c>
      <c r="D185" s="138">
        <v>26.518540868529399</v>
      </c>
    </row>
    <row r="186" spans="1:4" x14ac:dyDescent="0.25">
      <c r="A186" s="137">
        <v>44832</v>
      </c>
      <c r="B186" s="138">
        <v>101.56905999999999</v>
      </c>
      <c r="C186" s="138">
        <v>1.19795422819</v>
      </c>
      <c r="D186" s="138">
        <v>26.531008118904499</v>
      </c>
    </row>
    <row r="187" spans="1:4" x14ac:dyDescent="0.25">
      <c r="A187" s="137">
        <v>44833</v>
      </c>
      <c r="B187" s="138"/>
      <c r="C187" s="138"/>
      <c r="D187" s="138">
        <v>26.419387418604501</v>
      </c>
    </row>
    <row r="188" spans="1:4" x14ac:dyDescent="0.25">
      <c r="A188" s="137">
        <v>44834</v>
      </c>
      <c r="B188" s="138"/>
      <c r="C188" s="138"/>
      <c r="D188" s="138">
        <v>26.4513998032117</v>
      </c>
    </row>
    <row r="189" spans="1:4" x14ac:dyDescent="0.25">
      <c r="A189" s="137">
        <v>44838</v>
      </c>
      <c r="B189" s="138"/>
      <c r="C189" s="138"/>
      <c r="D189" s="138">
        <v>26.373478846278601</v>
      </c>
    </row>
    <row r="190" spans="1:4" x14ac:dyDescent="0.25">
      <c r="A190" s="137">
        <v>44839</v>
      </c>
      <c r="B190" s="138"/>
      <c r="C190" s="138"/>
      <c r="D190" s="138">
        <v>26.600036220663199</v>
      </c>
    </row>
    <row r="191" spans="1:4" x14ac:dyDescent="0.25">
      <c r="A191" s="137">
        <v>44840</v>
      </c>
      <c r="B191" s="138"/>
      <c r="C191" s="138"/>
      <c r="D191" s="138">
        <v>25.7417374488607</v>
      </c>
    </row>
    <row r="192" spans="1:4" x14ac:dyDescent="0.25">
      <c r="A192" s="137">
        <v>44841</v>
      </c>
      <c r="B192" s="138"/>
      <c r="C192" s="138"/>
      <c r="D192" s="138">
        <v>25.791050498013899</v>
      </c>
    </row>
    <row r="193" spans="1:4" x14ac:dyDescent="0.25">
      <c r="A193" s="137">
        <v>44845</v>
      </c>
      <c r="B193" s="138"/>
      <c r="C193" s="138"/>
      <c r="D193" s="138">
        <v>25.907877805219201</v>
      </c>
    </row>
    <row r="194" spans="1:4" x14ac:dyDescent="0.25">
      <c r="A194" s="137">
        <v>44846</v>
      </c>
      <c r="D194" s="138">
        <v>25.889313004599799</v>
      </c>
    </row>
    <row r="195" spans="1:4" x14ac:dyDescent="0.25">
      <c r="A195" s="137">
        <v>44847</v>
      </c>
      <c r="B195" s="138">
        <v>86.547082000000003</v>
      </c>
      <c r="C195" s="138">
        <v>2.09054748982</v>
      </c>
      <c r="D195" s="138">
        <v>25.885253300407602</v>
      </c>
    </row>
    <row r="196" spans="1:4" x14ac:dyDescent="0.25">
      <c r="A196" s="137">
        <v>44848</v>
      </c>
      <c r="B196" s="138"/>
      <c r="C196" s="138"/>
      <c r="D196" s="138"/>
    </row>
    <row r="197" spans="1:4" x14ac:dyDescent="0.25">
      <c r="A197" s="137">
        <v>44851</v>
      </c>
      <c r="B197" s="138"/>
      <c r="C197" s="138"/>
      <c r="D197" s="138"/>
    </row>
    <row r="198" spans="1:4" x14ac:dyDescent="0.25">
      <c r="A198" s="137">
        <v>44852</v>
      </c>
      <c r="B198" s="138"/>
      <c r="C198" s="138"/>
      <c r="D198" s="138"/>
    </row>
    <row r="199" spans="1:4" x14ac:dyDescent="0.25">
      <c r="A199" s="137">
        <v>44853</v>
      </c>
      <c r="B199" s="138">
        <v>165.35216800000001</v>
      </c>
      <c r="C199" s="138">
        <v>3.6739557131699998</v>
      </c>
      <c r="D199" s="138">
        <v>24.138901651796001</v>
      </c>
    </row>
    <row r="200" spans="1:4" x14ac:dyDescent="0.25">
      <c r="A200" s="137">
        <v>44854</v>
      </c>
      <c r="B200" s="138">
        <v>119.22382899999999</v>
      </c>
      <c r="C200" s="138">
        <v>3.2012183431499999</v>
      </c>
      <c r="D200" s="138">
        <v>24.146563142874399</v>
      </c>
    </row>
    <row r="201" spans="1:4" x14ac:dyDescent="0.25">
      <c r="A201" s="137">
        <v>44855</v>
      </c>
      <c r="B201" s="138"/>
      <c r="C201" s="138"/>
      <c r="D201" s="138">
        <v>24.181703082038201</v>
      </c>
    </row>
    <row r="202" spans="1:4" x14ac:dyDescent="0.25">
      <c r="A202" s="137">
        <v>44858</v>
      </c>
      <c r="B202" s="138">
        <v>72.327996999999996</v>
      </c>
      <c r="C202" s="138">
        <v>0.21685739858600001</v>
      </c>
      <c r="D202" s="138">
        <v>24.217054014375801</v>
      </c>
    </row>
    <row r="203" spans="1:4" x14ac:dyDescent="0.25">
      <c r="A203" s="137">
        <v>44859</v>
      </c>
      <c r="B203" s="138">
        <v>159.210757</v>
      </c>
      <c r="C203" s="138">
        <v>0.72902739419999996</v>
      </c>
      <c r="D203" s="138">
        <v>24.394892373044399</v>
      </c>
    </row>
    <row r="204" spans="1:4" x14ac:dyDescent="0.25">
      <c r="A204" s="137">
        <v>44860</v>
      </c>
      <c r="B204" s="138">
        <v>93.514824000000004</v>
      </c>
      <c r="C204" s="138">
        <v>0.33834339741300001</v>
      </c>
      <c r="D204" s="138">
        <v>24.433913692666302</v>
      </c>
    </row>
    <row r="205" spans="1:4" x14ac:dyDescent="0.25">
      <c r="A205" s="137">
        <v>44861</v>
      </c>
      <c r="B205" s="138">
        <v>122.79036000000001</v>
      </c>
      <c r="C205" s="138">
        <v>0.43992726130600002</v>
      </c>
      <c r="D205" s="138">
        <v>24.306135909411601</v>
      </c>
    </row>
    <row r="206" spans="1:4" x14ac:dyDescent="0.25">
      <c r="A206" s="137">
        <v>44862</v>
      </c>
      <c r="B206" s="138">
        <v>150.973185</v>
      </c>
      <c r="C206" s="138">
        <v>0.15541045021899999</v>
      </c>
      <c r="D206" s="138">
        <v>23.918031208053598</v>
      </c>
    </row>
    <row r="207" spans="1:4" x14ac:dyDescent="0.25">
      <c r="A207" s="137">
        <v>44865</v>
      </c>
      <c r="B207" s="138">
        <v>160.91404600000001</v>
      </c>
      <c r="C207" s="138">
        <v>3.46987134477</v>
      </c>
      <c r="D207" s="138">
        <v>23.877965162983799</v>
      </c>
    </row>
    <row r="208" spans="1:4" x14ac:dyDescent="0.25">
      <c r="A208" s="137">
        <v>44866</v>
      </c>
      <c r="B208" s="138">
        <v>172.866016</v>
      </c>
      <c r="C208" s="138">
        <v>1.4048288060000001E-2</v>
      </c>
      <c r="D208" s="138">
        <v>23.827120747442599</v>
      </c>
    </row>
    <row r="209" spans="1:4" x14ac:dyDescent="0.25">
      <c r="A209" s="137">
        <v>44867</v>
      </c>
      <c r="B209" s="138">
        <v>130.111434</v>
      </c>
      <c r="C209" s="138">
        <v>0.11495389299100001</v>
      </c>
      <c r="D209" s="138">
        <v>24.093059641373902</v>
      </c>
    </row>
    <row r="210" spans="1:4" x14ac:dyDescent="0.25">
      <c r="A210" s="137">
        <v>44868</v>
      </c>
      <c r="B210" s="138">
        <v>215.15401600000001</v>
      </c>
      <c r="C210" s="138">
        <v>0.190594493936</v>
      </c>
      <c r="D210" s="138">
        <v>24.094539003058099</v>
      </c>
    </row>
    <row r="211" spans="1:4" x14ac:dyDescent="0.25">
      <c r="A211" s="137">
        <v>44869</v>
      </c>
      <c r="B211" s="138">
        <v>705.91618600000004</v>
      </c>
      <c r="C211" s="138">
        <v>0.45941000531499998</v>
      </c>
      <c r="D211" s="138">
        <v>24.1122331905447</v>
      </c>
    </row>
    <row r="212" spans="1:4" x14ac:dyDescent="0.25">
      <c r="A212" s="137">
        <v>44872</v>
      </c>
      <c r="B212" s="138"/>
      <c r="C212" s="138"/>
      <c r="D212" s="138"/>
    </row>
    <row r="213" spans="1:4" x14ac:dyDescent="0.25">
      <c r="A213" s="137">
        <v>44873</v>
      </c>
      <c r="B213" s="138"/>
      <c r="C213" s="138"/>
      <c r="D213" s="138"/>
    </row>
    <row r="214" spans="1:4" x14ac:dyDescent="0.25">
      <c r="A214" s="137">
        <v>44874</v>
      </c>
      <c r="B214" s="138">
        <v>133.40526299999999</v>
      </c>
      <c r="C214" s="138">
        <v>1.81068656636</v>
      </c>
      <c r="D214" s="138">
        <v>23.6810153392838</v>
      </c>
    </row>
    <row r="215" spans="1:4" x14ac:dyDescent="0.25">
      <c r="A215" s="137">
        <v>44875</v>
      </c>
      <c r="B215" s="138">
        <v>404.99364600000001</v>
      </c>
      <c r="C215" s="138">
        <v>3.0965277250300001</v>
      </c>
      <c r="D215" s="138">
        <v>23.9344705404148</v>
      </c>
    </row>
    <row r="216" spans="1:4" x14ac:dyDescent="0.25">
      <c r="A216" s="137">
        <v>44876</v>
      </c>
      <c r="B216" s="138">
        <v>209.707358</v>
      </c>
      <c r="C216" s="138">
        <v>2.1660091314900001</v>
      </c>
      <c r="D216" s="138">
        <v>23.948595681074401</v>
      </c>
    </row>
    <row r="217" spans="1:4" x14ac:dyDescent="0.25">
      <c r="A217" s="137">
        <v>44879</v>
      </c>
      <c r="B217" s="138">
        <v>103.46547200000001</v>
      </c>
      <c r="C217" s="138">
        <v>1.1865754751299999</v>
      </c>
      <c r="D217" s="138">
        <v>23.861174435391401</v>
      </c>
    </row>
    <row r="218" spans="1:4" x14ac:dyDescent="0.25">
      <c r="A218" s="137">
        <v>44880</v>
      </c>
      <c r="B218" s="138">
        <v>159.437692</v>
      </c>
      <c r="C218" s="138">
        <v>2.8610323747300002</v>
      </c>
      <c r="D218" s="138">
        <v>23.9930911214913</v>
      </c>
    </row>
    <row r="219" spans="1:4" x14ac:dyDescent="0.25">
      <c r="A219" s="137">
        <v>44881</v>
      </c>
      <c r="B219" s="138">
        <v>159.43109200000001</v>
      </c>
      <c r="C219" s="138">
        <v>2.8609425127299999</v>
      </c>
      <c r="D219" s="138">
        <v>23.993091121491901</v>
      </c>
    </row>
    <row r="220" spans="1:4" x14ac:dyDescent="0.25">
      <c r="A220" s="137">
        <v>44882</v>
      </c>
      <c r="B220" s="138">
        <v>97.699440999999993</v>
      </c>
      <c r="C220" s="138">
        <v>0.84788218362000001</v>
      </c>
      <c r="D220" s="138">
        <v>23.971725673616898</v>
      </c>
    </row>
    <row r="221" spans="1:4" x14ac:dyDescent="0.25">
      <c r="A221" s="137">
        <v>44883</v>
      </c>
      <c r="B221" s="138">
        <v>146.67904799999999</v>
      </c>
      <c r="C221" s="138">
        <v>1.23591242306</v>
      </c>
      <c r="D221" s="138">
        <v>24.2339908604533</v>
      </c>
    </row>
    <row r="222" spans="1:4" x14ac:dyDescent="0.25">
      <c r="A222" s="137">
        <v>44886</v>
      </c>
      <c r="B222" s="138">
        <v>151.19292100000001</v>
      </c>
      <c r="C222" s="138">
        <v>1.8947490333699999</v>
      </c>
      <c r="D222" s="138">
        <v>24.3478891762663</v>
      </c>
    </row>
    <row r="223" spans="1:4" x14ac:dyDescent="0.25">
      <c r="A223" s="137">
        <v>44887</v>
      </c>
      <c r="B223" s="138">
        <v>126.564239</v>
      </c>
      <c r="C223" s="138">
        <v>3.8517497282000002</v>
      </c>
      <c r="D223" s="138">
        <v>24.4717973233926</v>
      </c>
    </row>
    <row r="224" spans="1:4" x14ac:dyDescent="0.25">
      <c r="A224" s="137">
        <v>44888</v>
      </c>
      <c r="B224" s="138">
        <v>187.90672599999999</v>
      </c>
      <c r="C224" s="138">
        <v>1.84215742288</v>
      </c>
      <c r="D224" s="138">
        <v>25.181529753106499</v>
      </c>
    </row>
    <row r="225" spans="1:4" x14ac:dyDescent="0.25">
      <c r="A225" s="137">
        <v>44889</v>
      </c>
      <c r="B225" s="138">
        <v>138.600651</v>
      </c>
      <c r="C225" s="138">
        <v>2.1708447260699999</v>
      </c>
      <c r="D225" s="138">
        <v>25.384457573147799</v>
      </c>
    </row>
    <row r="226" spans="1:4" x14ac:dyDescent="0.25">
      <c r="A226" s="137">
        <v>44890</v>
      </c>
      <c r="B226" s="138">
        <v>98.984049999999996</v>
      </c>
      <c r="C226" s="138">
        <v>5.5227447310400004</v>
      </c>
      <c r="D226" s="138">
        <v>25.901567200369001</v>
      </c>
    </row>
    <row r="227" spans="1:4" x14ac:dyDescent="0.25">
      <c r="A227" s="137">
        <v>44893</v>
      </c>
      <c r="B227" s="138">
        <v>279.282802</v>
      </c>
      <c r="C227" s="138">
        <v>1.5625849807700001</v>
      </c>
      <c r="D227" s="138">
        <v>25.837359372476701</v>
      </c>
    </row>
    <row r="228" spans="1:4" x14ac:dyDescent="0.25">
      <c r="A228" s="137">
        <v>44894</v>
      </c>
      <c r="B228" s="138">
        <v>120.94346899999999</v>
      </c>
      <c r="C228" s="138">
        <v>1.64756844669</v>
      </c>
      <c r="D228" s="138">
        <v>25.775545893045301</v>
      </c>
    </row>
    <row r="229" spans="1:4" x14ac:dyDescent="0.25">
      <c r="A229" s="137">
        <v>44895</v>
      </c>
      <c r="B229" s="138">
        <v>107.01987200000001</v>
      </c>
      <c r="C229" s="138">
        <v>1.3186182990699999</v>
      </c>
      <c r="D229" s="138">
        <v>25.959138558193001</v>
      </c>
    </row>
    <row r="230" spans="1:4" x14ac:dyDescent="0.25">
      <c r="A230" s="137">
        <v>44896</v>
      </c>
      <c r="B230" s="138">
        <v>172.895498</v>
      </c>
      <c r="C230" s="138">
        <v>2.8433673017099999</v>
      </c>
      <c r="D230" s="138">
        <v>25.9572891319036</v>
      </c>
    </row>
    <row r="231" spans="1:4" x14ac:dyDescent="0.25">
      <c r="A231" s="137">
        <v>44897</v>
      </c>
      <c r="B231" s="138"/>
      <c r="C231" s="138"/>
      <c r="D231" s="138"/>
    </row>
    <row r="232" spans="1:4" x14ac:dyDescent="0.25">
      <c r="A232" s="137">
        <v>44900</v>
      </c>
      <c r="B232" s="138"/>
      <c r="C232" s="138"/>
      <c r="D232" s="138"/>
    </row>
    <row r="233" spans="1:4" x14ac:dyDescent="0.25">
      <c r="A233" s="137">
        <v>44901</v>
      </c>
      <c r="B233" s="138"/>
      <c r="C233" s="138"/>
      <c r="D233" s="138"/>
    </row>
    <row r="234" spans="1:4" x14ac:dyDescent="0.25">
      <c r="A234" s="137">
        <v>44902</v>
      </c>
      <c r="B234" s="138"/>
      <c r="C234" s="138"/>
      <c r="D234" s="138"/>
    </row>
    <row r="235" spans="1:4" x14ac:dyDescent="0.25">
      <c r="A235" s="137">
        <v>44903</v>
      </c>
      <c r="B235" s="138">
        <v>148.157849</v>
      </c>
      <c r="C235" s="138">
        <v>2.98056115819</v>
      </c>
      <c r="D235" s="138">
        <v>26.343194944470401</v>
      </c>
    </row>
    <row r="236" spans="1:4" x14ac:dyDescent="0.25">
      <c r="A236" s="137">
        <v>44904</v>
      </c>
      <c r="B236" s="138"/>
      <c r="C236" s="138"/>
      <c r="D236" s="138">
        <v>26.624674365080601</v>
      </c>
    </row>
    <row r="237" spans="1:4" x14ac:dyDescent="0.25">
      <c r="A237" s="137">
        <v>44907</v>
      </c>
      <c r="B237" s="138">
        <v>236.57603900000001</v>
      </c>
      <c r="C237" s="138">
        <v>2.51700565863</v>
      </c>
      <c r="D237" s="138">
        <v>26.634010164864399</v>
      </c>
    </row>
    <row r="238" spans="1:4" x14ac:dyDescent="0.25">
      <c r="A238" s="137">
        <v>44908</v>
      </c>
      <c r="B238" s="138"/>
      <c r="C238" s="138"/>
      <c r="D238" s="138"/>
    </row>
    <row r="239" spans="1:4" x14ac:dyDescent="0.25">
      <c r="A239" s="137">
        <v>44909</v>
      </c>
      <c r="B239" s="138">
        <v>88.019064</v>
      </c>
      <c r="C239" s="138">
        <v>1.6754981092400001</v>
      </c>
      <c r="D239" s="138">
        <v>26.682465383862301</v>
      </c>
    </row>
    <row r="240" spans="1:4" x14ac:dyDescent="0.25">
      <c r="A240" s="137">
        <v>44910</v>
      </c>
      <c r="B240" s="138">
        <v>222.775126</v>
      </c>
      <c r="C240" s="138">
        <v>2.1291617876800002</v>
      </c>
      <c r="D240" s="138">
        <v>26.815900338150101</v>
      </c>
    </row>
    <row r="241" spans="1:4" x14ac:dyDescent="0.25">
      <c r="A241" s="137">
        <v>44911</v>
      </c>
      <c r="B241" s="138">
        <v>103.710207</v>
      </c>
      <c r="C241" s="138">
        <v>2.0072310037299999</v>
      </c>
      <c r="D241" s="138">
        <v>26.861256828676801</v>
      </c>
    </row>
    <row r="242" spans="1:4" x14ac:dyDescent="0.25">
      <c r="A242" s="137">
        <v>44914</v>
      </c>
      <c r="B242" s="138">
        <v>76.748829000000001</v>
      </c>
      <c r="C242" s="138">
        <v>1.3255916048600001</v>
      </c>
      <c r="D242" s="138">
        <v>26.914999261613399</v>
      </c>
    </row>
    <row r="243" spans="1:4" x14ac:dyDescent="0.25">
      <c r="A243" s="137">
        <v>44915</v>
      </c>
      <c r="B243" s="138">
        <v>100.093729</v>
      </c>
      <c r="C243" s="138">
        <v>1.29583817389</v>
      </c>
      <c r="D243" s="138">
        <v>26.9156616231251</v>
      </c>
    </row>
    <row r="244" spans="1:4" x14ac:dyDescent="0.25">
      <c r="A244" s="137">
        <v>44916</v>
      </c>
      <c r="B244" s="138">
        <v>411.150981</v>
      </c>
      <c r="C244" s="138">
        <v>6.3479327571499997</v>
      </c>
      <c r="D244" s="138">
        <v>26.947934937910599</v>
      </c>
    </row>
    <row r="245" spans="1:4" x14ac:dyDescent="0.25">
      <c r="A245" s="137">
        <v>44917</v>
      </c>
      <c r="B245" s="138">
        <v>132.513047</v>
      </c>
      <c r="C245" s="138">
        <v>3.14400343297</v>
      </c>
      <c r="D245" s="138">
        <v>26.961009001366499</v>
      </c>
    </row>
    <row r="246" spans="1:4" x14ac:dyDescent="0.25">
      <c r="A246" s="137">
        <v>44918</v>
      </c>
      <c r="B246" s="138">
        <v>140.36794900000001</v>
      </c>
      <c r="C246" s="138">
        <v>4.0203026268800004</v>
      </c>
      <c r="D246" s="138">
        <v>27.073568912496</v>
      </c>
    </row>
    <row r="247" spans="1:4" x14ac:dyDescent="0.25">
      <c r="A247" s="137">
        <v>44923</v>
      </c>
      <c r="B247" s="138">
        <v>498.72762599999999</v>
      </c>
      <c r="C247" s="138">
        <v>3.8848905127400002</v>
      </c>
      <c r="D247" s="138">
        <v>27.1980353506037</v>
      </c>
    </row>
    <row r="248" spans="1:4" x14ac:dyDescent="0.25">
      <c r="A248" s="137">
        <v>44924</v>
      </c>
      <c r="B248" s="138">
        <v>490.48396000000002</v>
      </c>
      <c r="C248" s="138">
        <v>7.7476321421799996</v>
      </c>
      <c r="D248" s="138">
        <v>27.397058157069999</v>
      </c>
    </row>
    <row r="249" spans="1:4" x14ac:dyDescent="0.25">
      <c r="A249" s="137">
        <v>44925</v>
      </c>
      <c r="B249" s="138">
        <v>890.14824299999998</v>
      </c>
      <c r="C249" s="138">
        <v>7.3551264053900001</v>
      </c>
      <c r="D249" s="138">
        <v>27.915070369130799</v>
      </c>
    </row>
    <row r="250" spans="1:4" x14ac:dyDescent="0.25">
      <c r="A250" s="137">
        <v>44929</v>
      </c>
      <c r="B250" s="138">
        <v>321.67478</v>
      </c>
      <c r="C250" s="138">
        <v>4.34980481894</v>
      </c>
      <c r="D250" s="138">
        <v>28.102768553023001</v>
      </c>
    </row>
    <row r="251" spans="1:4" x14ac:dyDescent="0.25">
      <c r="A251" s="137">
        <v>44930</v>
      </c>
      <c r="B251" s="138">
        <v>265.72588999999999</v>
      </c>
      <c r="C251" s="138">
        <v>13.52880403462</v>
      </c>
      <c r="D251" s="138">
        <v>28.136480182378101</v>
      </c>
    </row>
    <row r="252" spans="1:4" x14ac:dyDescent="0.25">
      <c r="A252" s="137">
        <v>44931</v>
      </c>
      <c r="B252" s="138">
        <v>138.71644900000001</v>
      </c>
      <c r="C252" s="138">
        <v>1.8281771238</v>
      </c>
      <c r="D252" s="138">
        <v>27.706711582948799</v>
      </c>
    </row>
    <row r="253" spans="1:4" x14ac:dyDescent="0.25">
      <c r="A253" s="137">
        <v>44932</v>
      </c>
      <c r="B253" s="138">
        <v>195.738416</v>
      </c>
      <c r="C253" s="138">
        <v>7.4475416002900001</v>
      </c>
      <c r="D253" s="138">
        <v>27.8894291179761</v>
      </c>
    </row>
    <row r="254" spans="1:4" x14ac:dyDescent="0.25">
      <c r="A254" s="137">
        <v>44935</v>
      </c>
      <c r="B254" s="138">
        <v>229.21894700000001</v>
      </c>
      <c r="C254" s="138">
        <v>2.9078727900899999</v>
      </c>
      <c r="D254" s="138">
        <v>28.155826756538399</v>
      </c>
    </row>
    <row r="255" spans="1:4" x14ac:dyDescent="0.25">
      <c r="A255" s="137">
        <v>44936</v>
      </c>
      <c r="B255" s="138">
        <v>345.49129900000003</v>
      </c>
      <c r="C255" s="138">
        <v>8.2905769076400002</v>
      </c>
      <c r="D255" s="138">
        <v>28.021576284083402</v>
      </c>
    </row>
    <row r="256" spans="1:4" x14ac:dyDescent="0.25">
      <c r="A256" s="137">
        <v>44937</v>
      </c>
      <c r="B256" s="138">
        <v>281.94479999999999</v>
      </c>
      <c r="C256" s="138">
        <v>8.1589278174600004</v>
      </c>
      <c r="D256" s="138">
        <v>28.175870400760999</v>
      </c>
    </row>
    <row r="257" spans="1:4" x14ac:dyDescent="0.25">
      <c r="A257" s="137">
        <v>44938</v>
      </c>
      <c r="B257" s="138">
        <v>211.742512</v>
      </c>
      <c r="C257" s="138">
        <v>7.7250030696899996</v>
      </c>
      <c r="D257" s="138">
        <v>28.3496083008583</v>
      </c>
    </row>
    <row r="258" spans="1:4" x14ac:dyDescent="0.25">
      <c r="A258" s="137">
        <v>44939</v>
      </c>
      <c r="B258" s="138">
        <v>216.91860399999999</v>
      </c>
      <c r="C258" s="138">
        <v>2.5519510588299998</v>
      </c>
      <c r="D258" s="138">
        <v>28.602134347226301</v>
      </c>
    </row>
    <row r="259" spans="1:4" x14ac:dyDescent="0.25">
      <c r="A259" s="137">
        <v>44942</v>
      </c>
      <c r="B259" s="138">
        <v>221.854219</v>
      </c>
      <c r="C259" s="138">
        <v>3.2496953098699999</v>
      </c>
      <c r="D259" s="138">
        <v>28.512991869338801</v>
      </c>
    </row>
    <row r="260" spans="1:4" x14ac:dyDescent="0.25">
      <c r="A260" s="137">
        <v>44943</v>
      </c>
      <c r="B260" s="138">
        <v>228.487278</v>
      </c>
      <c r="C260" s="138">
        <v>4.4434661323600002</v>
      </c>
      <c r="D260" s="138">
        <v>28.7049877746696</v>
      </c>
    </row>
    <row r="261" spans="1:4" x14ac:dyDescent="0.25">
      <c r="A261" s="137">
        <v>44944</v>
      </c>
      <c r="B261" s="138">
        <v>217.94634500000001</v>
      </c>
      <c r="C261" s="138">
        <v>4.4715127456900001</v>
      </c>
      <c r="D261" s="138">
        <v>28.6582519918991</v>
      </c>
    </row>
    <row r="262" spans="1:4" x14ac:dyDescent="0.25">
      <c r="A262" s="137">
        <v>44945</v>
      </c>
      <c r="B262" s="138">
        <v>129.03880699999999</v>
      </c>
      <c r="C262" s="138">
        <v>1.81919865356</v>
      </c>
      <c r="D262" s="138">
        <v>28.664193308208301</v>
      </c>
    </row>
    <row r="263" spans="1:4" x14ac:dyDescent="0.25">
      <c r="A263" s="137">
        <v>44946</v>
      </c>
      <c r="B263" s="138">
        <v>443.75262099999998</v>
      </c>
      <c r="C263" s="138">
        <v>1.6842558434599999</v>
      </c>
      <c r="D263" s="138">
        <v>28.6469064852446</v>
      </c>
    </row>
    <row r="264" spans="1:4" x14ac:dyDescent="0.25">
      <c r="A264" s="137">
        <v>44949</v>
      </c>
      <c r="B264" s="138">
        <v>143.73607699999999</v>
      </c>
      <c r="C264" s="138">
        <v>1.7758214914799999</v>
      </c>
      <c r="D264" s="138">
        <v>28.681227787517901</v>
      </c>
    </row>
    <row r="265" spans="1:4" x14ac:dyDescent="0.25">
      <c r="A265" s="137">
        <v>44950</v>
      </c>
      <c r="B265" s="138">
        <v>182.39731800000001</v>
      </c>
      <c r="C265" s="138">
        <v>4.8218840888800001</v>
      </c>
      <c r="D265" s="138">
        <v>28.656640506923502</v>
      </c>
    </row>
    <row r="266" spans="1:4" x14ac:dyDescent="0.25">
      <c r="A266" s="137">
        <v>44951</v>
      </c>
      <c r="B266" s="138">
        <v>119.843974</v>
      </c>
      <c r="C266" s="138">
        <v>2.68973957592</v>
      </c>
      <c r="D266" s="138">
        <v>28.649614454664899</v>
      </c>
    </row>
    <row r="267" spans="1:4" x14ac:dyDescent="0.25">
      <c r="A267" s="137">
        <v>44952</v>
      </c>
      <c r="B267" s="138">
        <v>139.681557</v>
      </c>
      <c r="C267" s="138">
        <v>2.0216183945299999</v>
      </c>
      <c r="D267" s="138">
        <v>28.733119738788101</v>
      </c>
    </row>
    <row r="268" spans="1:4" x14ac:dyDescent="0.25">
      <c r="A268" s="137">
        <v>44953</v>
      </c>
      <c r="B268" s="138">
        <v>171.10987</v>
      </c>
      <c r="C268" s="138">
        <v>2.3435684382000002</v>
      </c>
      <c r="D268" s="138">
        <v>28.681331636672301</v>
      </c>
    </row>
    <row r="269" spans="1:4" x14ac:dyDescent="0.25">
      <c r="A269" s="137">
        <v>44956</v>
      </c>
      <c r="B269" s="138">
        <v>201.35938100000001</v>
      </c>
      <c r="C269" s="138">
        <v>5.6663415558599999</v>
      </c>
      <c r="D269" s="138">
        <v>28.953637907799401</v>
      </c>
    </row>
    <row r="270" spans="1:4" x14ac:dyDescent="0.25">
      <c r="A270" s="137">
        <v>44957</v>
      </c>
      <c r="B270" s="138">
        <v>250.19163699999999</v>
      </c>
      <c r="C270" s="138">
        <v>5.8849285127400002</v>
      </c>
      <c r="D270" s="138">
        <v>28.997668478148402</v>
      </c>
    </row>
    <row r="271" spans="1:4" x14ac:dyDescent="0.25">
      <c r="A271" s="137">
        <v>44958</v>
      </c>
      <c r="B271" s="138">
        <v>200.36799999999999</v>
      </c>
      <c r="C271" s="138">
        <v>5.5242113930899999</v>
      </c>
      <c r="D271" s="138">
        <v>29.139834457658701</v>
      </c>
    </row>
    <row r="272" spans="1:4" x14ac:dyDescent="0.25">
      <c r="A272" s="137">
        <v>44959</v>
      </c>
      <c r="B272" s="138">
        <v>2869.031778</v>
      </c>
      <c r="C272" s="138">
        <v>8.6097408003999991</v>
      </c>
      <c r="D272" s="138">
        <v>29.411324792222601</v>
      </c>
    </row>
    <row r="273" spans="1:4" x14ac:dyDescent="0.25">
      <c r="A273" s="137">
        <v>44960</v>
      </c>
      <c r="B273" s="138">
        <v>268.01536299999998</v>
      </c>
      <c r="C273" s="138">
        <v>2.3543975552999998</v>
      </c>
      <c r="D273" s="138">
        <v>29.528410400670001</v>
      </c>
    </row>
    <row r="274" spans="1:4" x14ac:dyDescent="0.25">
      <c r="A274" s="137">
        <v>44963</v>
      </c>
      <c r="B274" s="138">
        <v>191.63647499999999</v>
      </c>
      <c r="C274" s="138">
        <v>4.7987295446199996</v>
      </c>
      <c r="D274" s="138">
        <v>29.609115124271401</v>
      </c>
    </row>
    <row r="275" spans="1:4" x14ac:dyDescent="0.25">
      <c r="A275" s="137">
        <v>44964</v>
      </c>
      <c r="B275" s="138">
        <v>200.035312</v>
      </c>
      <c r="C275" s="138">
        <v>7.6223841833300003</v>
      </c>
      <c r="D275" s="138">
        <v>29.575618228169098</v>
      </c>
    </row>
    <row r="276" spans="1:4" x14ac:dyDescent="0.25">
      <c r="A276" s="137">
        <v>44965</v>
      </c>
      <c r="B276" s="138">
        <v>151.58326299999999</v>
      </c>
      <c r="C276" s="138">
        <v>1.81055648464</v>
      </c>
      <c r="D276" s="138">
        <v>29.644948390977699</v>
      </c>
    </row>
    <row r="277" spans="1:4" x14ac:dyDescent="0.25">
      <c r="A277" s="137">
        <v>44966</v>
      </c>
      <c r="B277" s="138">
        <v>222.57909000000001</v>
      </c>
      <c r="C277" s="138">
        <v>3.0361944836000001</v>
      </c>
      <c r="D277" s="138">
        <v>29.608374290455799</v>
      </c>
    </row>
    <row r="278" spans="1:4" x14ac:dyDescent="0.25">
      <c r="A278" s="137">
        <v>44967</v>
      </c>
      <c r="B278" s="138">
        <v>175.66018399999999</v>
      </c>
      <c r="C278" s="138">
        <v>5.3290244110199998</v>
      </c>
      <c r="D278" s="138">
        <v>29.590617232958198</v>
      </c>
    </row>
    <row r="279" spans="1:4" x14ac:dyDescent="0.25">
      <c r="A279" s="137">
        <v>44970</v>
      </c>
      <c r="B279" s="138"/>
      <c r="C279" s="138"/>
      <c r="D279" s="138"/>
    </row>
    <row r="280" spans="1:4" x14ac:dyDescent="0.25">
      <c r="A280" s="137">
        <v>44971</v>
      </c>
      <c r="B280" s="138"/>
      <c r="C280" s="138"/>
      <c r="D280" s="138"/>
    </row>
    <row r="281" spans="1:4" x14ac:dyDescent="0.25">
      <c r="A281" s="137">
        <v>44972</v>
      </c>
      <c r="B281" s="138">
        <v>134.459667</v>
      </c>
      <c r="C281" s="138">
        <v>4.3553938902200002</v>
      </c>
      <c r="D281" s="138">
        <v>29.688857370458901</v>
      </c>
    </row>
    <row r="282" spans="1:4" x14ac:dyDescent="0.25">
      <c r="A282" s="137">
        <v>44973</v>
      </c>
      <c r="B282" s="138">
        <v>125.860855</v>
      </c>
      <c r="C282" s="138">
        <v>3.6026387477599999</v>
      </c>
      <c r="D282" s="138">
        <v>29.696387484688699</v>
      </c>
    </row>
    <row r="283" spans="1:4" x14ac:dyDescent="0.25">
      <c r="A283" s="137">
        <v>44974</v>
      </c>
      <c r="B283" s="138">
        <v>172.90481299999999</v>
      </c>
      <c r="C283" s="138">
        <v>3.7654725149599999</v>
      </c>
      <c r="D283" s="138">
        <v>29.310166175692601</v>
      </c>
    </row>
    <row r="284" spans="1:4" x14ac:dyDescent="0.25">
      <c r="A284" s="137">
        <v>44977</v>
      </c>
      <c r="B284" s="138">
        <v>154.628198</v>
      </c>
      <c r="C284" s="138">
        <v>5.5055893496500001</v>
      </c>
      <c r="D284" s="138">
        <v>29.5389020964972</v>
      </c>
    </row>
    <row r="285" spans="1:4" x14ac:dyDescent="0.25">
      <c r="A285" s="137">
        <v>44978</v>
      </c>
      <c r="B285" s="138">
        <v>254.17410799999999</v>
      </c>
      <c r="C285" s="138">
        <v>15.577141814619999</v>
      </c>
      <c r="D285" s="138">
        <v>29.519812270588499</v>
      </c>
    </row>
    <row r="286" spans="1:4" x14ac:dyDescent="0.25">
      <c r="A286" s="137">
        <v>44979</v>
      </c>
      <c r="B286" s="138">
        <v>129.91429199999999</v>
      </c>
      <c r="C286" s="138">
        <v>3.92278593124</v>
      </c>
      <c r="D286" s="138">
        <v>29.588573953672899</v>
      </c>
    </row>
    <row r="287" spans="1:4" x14ac:dyDescent="0.25">
      <c r="A287" s="137">
        <v>44980</v>
      </c>
      <c r="B287" s="138">
        <v>142.036608</v>
      </c>
      <c r="C287" s="138">
        <v>1.8468036474</v>
      </c>
      <c r="D287" s="138">
        <v>29.7688036857387</v>
      </c>
    </row>
    <row r="288" spans="1:4" x14ac:dyDescent="0.25">
      <c r="A288" s="137">
        <v>44981</v>
      </c>
      <c r="B288" s="138">
        <v>119.095242</v>
      </c>
      <c r="C288" s="138">
        <v>2.5018063152600001</v>
      </c>
      <c r="D288" s="138">
        <v>29.933769958001999</v>
      </c>
    </row>
    <row r="289" spans="1:4" x14ac:dyDescent="0.25">
      <c r="A289" s="137">
        <v>44984</v>
      </c>
      <c r="B289" s="138">
        <v>149.78085100000001</v>
      </c>
      <c r="C289" s="138">
        <v>1.54249930019</v>
      </c>
      <c r="D289" s="138">
        <v>30.140349520620202</v>
      </c>
    </row>
    <row r="290" spans="1:4" x14ac:dyDescent="0.25">
      <c r="A290" s="137">
        <v>44985</v>
      </c>
      <c r="B290" s="138">
        <v>237.17441099999999</v>
      </c>
      <c r="C290" s="138">
        <v>4.3926713285999996</v>
      </c>
      <c r="D290" s="138">
        <v>30.400655262649298</v>
      </c>
    </row>
    <row r="291" spans="1:4" x14ac:dyDescent="0.25">
      <c r="A291" s="137">
        <v>44986</v>
      </c>
      <c r="B291" s="138">
        <v>232.584844</v>
      </c>
      <c r="C291" s="138">
        <v>4.2462304708099996</v>
      </c>
      <c r="D291" s="138">
        <v>30.238508141008602</v>
      </c>
    </row>
    <row r="292" spans="1:4" x14ac:dyDescent="0.25">
      <c r="A292" s="137">
        <v>44987</v>
      </c>
      <c r="B292" s="138">
        <v>206.11025000000001</v>
      </c>
      <c r="C292" s="138">
        <v>3.25964155589</v>
      </c>
      <c r="D292" s="138">
        <v>30.3265561304292</v>
      </c>
    </row>
    <row r="293" spans="1:4" x14ac:dyDescent="0.25">
      <c r="A293" s="137">
        <v>44988</v>
      </c>
      <c r="B293" s="138">
        <v>750.79185299999995</v>
      </c>
      <c r="C293" s="138">
        <v>2.6626429745700002</v>
      </c>
      <c r="D293" s="138">
        <v>30.249730696305502</v>
      </c>
    </row>
    <row r="294" spans="1:4" x14ac:dyDescent="0.25">
      <c r="A294" s="137">
        <v>44991</v>
      </c>
      <c r="B294" s="138">
        <v>123.545108</v>
      </c>
      <c r="C294" s="138">
        <v>2.483705906</v>
      </c>
      <c r="D294" s="138">
        <v>30.291326546362701</v>
      </c>
    </row>
    <row r="295" spans="1:4" x14ac:dyDescent="0.25">
      <c r="A295" s="137">
        <v>44992</v>
      </c>
      <c r="B295" s="138">
        <v>159.460465</v>
      </c>
      <c r="C295" s="138">
        <v>2.47592733346</v>
      </c>
      <c r="D295" s="138">
        <v>30.2904374750599</v>
      </c>
    </row>
    <row r="296" spans="1:4" x14ac:dyDescent="0.25">
      <c r="A296" s="137">
        <v>44993</v>
      </c>
      <c r="B296" s="138">
        <v>152.74274299999999</v>
      </c>
      <c r="C296" s="138">
        <v>3.5729828009500002</v>
      </c>
      <c r="D296" s="138">
        <v>30.397865668384998</v>
      </c>
    </row>
    <row r="297" spans="1:4" x14ac:dyDescent="0.25">
      <c r="A297" s="137">
        <v>44994</v>
      </c>
      <c r="B297" s="138">
        <v>311.47631000000001</v>
      </c>
      <c r="C297" s="138">
        <v>3.0933420756699999</v>
      </c>
      <c r="D297" s="138">
        <v>30.409304290732901</v>
      </c>
    </row>
    <row r="298" spans="1:4" x14ac:dyDescent="0.25">
      <c r="A298" s="137">
        <v>44995</v>
      </c>
      <c r="B298" s="138">
        <v>276.03727600000002</v>
      </c>
      <c r="C298" s="138">
        <v>8.5946651147500006</v>
      </c>
      <c r="D298" s="138">
        <v>30.3946939847872</v>
      </c>
    </row>
    <row r="299" spans="1:4" x14ac:dyDescent="0.25">
      <c r="A299" s="137">
        <v>44998</v>
      </c>
      <c r="B299" s="138">
        <v>179.028155</v>
      </c>
      <c r="C299" s="138">
        <v>2.5470447223199999</v>
      </c>
      <c r="D299" s="138">
        <v>30.391352129857999</v>
      </c>
    </row>
    <row r="300" spans="1:4" x14ac:dyDescent="0.25">
      <c r="A300" s="137">
        <v>44999</v>
      </c>
      <c r="B300" s="138">
        <v>199.26879099999999</v>
      </c>
      <c r="C300" s="138">
        <v>2.8138406375999998</v>
      </c>
      <c r="D300" s="138">
        <v>30.355684627383798</v>
      </c>
    </row>
    <row r="301" spans="1:4" x14ac:dyDescent="0.25">
      <c r="A301" s="137">
        <v>45000</v>
      </c>
      <c r="B301" s="138">
        <v>181.18721600000001</v>
      </c>
      <c r="C301" s="138">
        <v>3.4053014953299998</v>
      </c>
      <c r="D301" s="138">
        <v>30.228920664546699</v>
      </c>
    </row>
    <row r="302" spans="1:4" x14ac:dyDescent="0.25">
      <c r="A302" s="137">
        <v>45001</v>
      </c>
      <c r="B302" s="138">
        <v>137.278807</v>
      </c>
      <c r="C302" s="138">
        <v>1.5097304111100001</v>
      </c>
      <c r="D302" s="138">
        <v>29.915901700111799</v>
      </c>
    </row>
    <row r="303" spans="1:4" x14ac:dyDescent="0.25">
      <c r="A303" s="137">
        <v>45002</v>
      </c>
      <c r="B303" s="138">
        <v>156.97446099999999</v>
      </c>
      <c r="C303" s="138">
        <v>1.5648711011300001</v>
      </c>
      <c r="D303" s="138">
        <v>29.915785328314499</v>
      </c>
    </row>
    <row r="304" spans="1:4" x14ac:dyDescent="0.25">
      <c r="A304" s="137">
        <v>45005</v>
      </c>
      <c r="B304" s="138">
        <v>1171.8068820000001</v>
      </c>
      <c r="C304" s="138">
        <v>2.8766962199399999</v>
      </c>
      <c r="D304" s="138">
        <v>29.901126653975101</v>
      </c>
    </row>
    <row r="305" spans="1:4" x14ac:dyDescent="0.25">
      <c r="A305" s="137">
        <v>45006</v>
      </c>
      <c r="B305" s="138">
        <v>127.744567</v>
      </c>
      <c r="C305" s="138">
        <v>1.5866869129000001</v>
      </c>
      <c r="D305" s="138">
        <v>29.909947507290699</v>
      </c>
    </row>
    <row r="306" spans="1:4" x14ac:dyDescent="0.25">
      <c r="A306" s="137">
        <v>45007</v>
      </c>
      <c r="B306" s="138">
        <v>134.15055799999999</v>
      </c>
      <c r="C306" s="138">
        <v>1.33046841574</v>
      </c>
      <c r="D306" s="138">
        <v>29.927073374730799</v>
      </c>
    </row>
    <row r="307" spans="1:4" x14ac:dyDescent="0.25">
      <c r="A307" s="137">
        <v>45008</v>
      </c>
      <c r="B307" s="138">
        <v>117.85027599999999</v>
      </c>
      <c r="C307" s="138">
        <v>1.3987782633000001</v>
      </c>
      <c r="D307" s="138">
        <v>29.920519806919199</v>
      </c>
    </row>
    <row r="308" spans="1:4" x14ac:dyDescent="0.25">
      <c r="A308" s="137">
        <v>45009</v>
      </c>
      <c r="B308" s="138">
        <v>137.56016500000001</v>
      </c>
      <c r="C308" s="138">
        <v>3.87342290015</v>
      </c>
      <c r="D308" s="138">
        <v>29.9033327381836</v>
      </c>
    </row>
    <row r="309" spans="1:4" x14ac:dyDescent="0.25">
      <c r="A309" s="137">
        <v>45012</v>
      </c>
      <c r="B309" s="138">
        <v>100.882822</v>
      </c>
      <c r="C309" s="138">
        <v>4.3423942788299996</v>
      </c>
      <c r="D309" s="138">
        <v>29.281341756731901</v>
      </c>
    </row>
    <row r="310" spans="1:4" x14ac:dyDescent="0.25">
      <c r="A310" s="137">
        <v>45013</v>
      </c>
      <c r="B310" s="138">
        <v>202.85018500000001</v>
      </c>
      <c r="C310" s="138">
        <v>2.0529561916599999</v>
      </c>
      <c r="D310" s="138">
        <v>29.143793707105001</v>
      </c>
    </row>
    <row r="311" spans="1:4" x14ac:dyDescent="0.25">
      <c r="A311" s="137">
        <v>45014</v>
      </c>
      <c r="B311" s="138">
        <v>236.066958</v>
      </c>
      <c r="C311" s="138">
        <v>3.25891544027</v>
      </c>
      <c r="D311" s="138">
        <v>29.2012821148653</v>
      </c>
    </row>
    <row r="312" spans="1:4" x14ac:dyDescent="0.25">
      <c r="A312" s="137">
        <v>45015</v>
      </c>
      <c r="B312" s="138">
        <v>973.64262699999995</v>
      </c>
      <c r="C312" s="138">
        <v>4.2271598878200001</v>
      </c>
      <c r="D312" s="138">
        <v>29.642213390581201</v>
      </c>
    </row>
    <row r="313" spans="1:4" x14ac:dyDescent="0.25">
      <c r="A313" s="137">
        <v>45016</v>
      </c>
      <c r="B313" s="138">
        <v>557.93321500000002</v>
      </c>
      <c r="C313" s="138">
        <v>3.6805592406300001</v>
      </c>
      <c r="D313" s="138">
        <v>29.543685777019</v>
      </c>
    </row>
    <row r="314" spans="1:4" x14ac:dyDescent="0.25">
      <c r="A314" s="137">
        <v>45019</v>
      </c>
      <c r="B314" s="138">
        <v>292.55564700000002</v>
      </c>
      <c r="C314" s="138">
        <v>2.3804209912699998</v>
      </c>
      <c r="D314" s="138">
        <v>29.5175358021568</v>
      </c>
    </row>
    <row r="315" spans="1:4" x14ac:dyDescent="0.25">
      <c r="A315" s="137">
        <v>45020</v>
      </c>
      <c r="B315" s="138">
        <v>296.68462299999999</v>
      </c>
      <c r="C315" s="138">
        <v>3.0664358514500001</v>
      </c>
      <c r="D315" s="138">
        <v>29.436395640050101</v>
      </c>
    </row>
    <row r="316" spans="1:4" x14ac:dyDescent="0.25">
      <c r="A316" s="137">
        <v>45021</v>
      </c>
      <c r="B316" s="138">
        <v>197.330713</v>
      </c>
      <c r="C316" s="138">
        <v>2.6745239831999998</v>
      </c>
      <c r="D316" s="138">
        <v>28.882688372027701</v>
      </c>
    </row>
    <row r="317" spans="1:4" x14ac:dyDescent="0.25">
      <c r="A317" s="137">
        <v>45022</v>
      </c>
      <c r="B317" s="138">
        <v>266.95319999999998</v>
      </c>
      <c r="C317" s="138">
        <v>1.9289975229</v>
      </c>
      <c r="D317" s="138">
        <v>28.869156084357201</v>
      </c>
    </row>
    <row r="318" spans="1:4" x14ac:dyDescent="0.25">
      <c r="A318" s="137">
        <v>45027</v>
      </c>
      <c r="B318" s="138">
        <v>1723.438993</v>
      </c>
      <c r="C318" s="138">
        <v>4.7897730798499998</v>
      </c>
      <c r="D318" s="138">
        <v>28.3000370516868</v>
      </c>
    </row>
    <row r="319" spans="1:4" x14ac:dyDescent="0.25">
      <c r="A319" s="137">
        <v>45028</v>
      </c>
      <c r="B319" s="138">
        <v>255.16086899999999</v>
      </c>
      <c r="C319" s="138">
        <v>1.7874694717999999</v>
      </c>
      <c r="D319" s="138">
        <v>28.300267847915599</v>
      </c>
    </row>
    <row r="320" spans="1:4" x14ac:dyDescent="0.25">
      <c r="A320" s="137">
        <v>45029</v>
      </c>
      <c r="B320" s="138">
        <v>302.91951299999999</v>
      </c>
      <c r="C320" s="138">
        <v>2.02346092217</v>
      </c>
      <c r="D320" s="138">
        <v>28.295456389539499</v>
      </c>
    </row>
    <row r="321" spans="1:4" x14ac:dyDescent="0.25">
      <c r="A321" s="137">
        <v>45030</v>
      </c>
      <c r="B321" s="138">
        <v>541.98055099999999</v>
      </c>
      <c r="C321" s="138">
        <v>2.3627519559799999</v>
      </c>
      <c r="D321" s="138">
        <v>28.267870955980001</v>
      </c>
    </row>
    <row r="322" spans="1:4" x14ac:dyDescent="0.25">
      <c r="A322" s="137">
        <v>45033</v>
      </c>
      <c r="B322" s="138">
        <v>226.59395900000001</v>
      </c>
      <c r="C322" s="138">
        <v>1.56799642423</v>
      </c>
      <c r="D322" s="138">
        <v>27.846799066291599</v>
      </c>
    </row>
    <row r="323" spans="1:4" x14ac:dyDescent="0.25">
      <c r="A323" s="137">
        <v>45034</v>
      </c>
      <c r="B323" s="138">
        <v>1819.9591680000001</v>
      </c>
      <c r="C323" s="138">
        <v>5.0202971664399998</v>
      </c>
      <c r="D323" s="138">
        <v>27.854288014180899</v>
      </c>
    </row>
    <row r="324" spans="1:4" x14ac:dyDescent="0.25">
      <c r="A324" s="137">
        <v>45035</v>
      </c>
      <c r="B324" s="138">
        <v>1272.449032</v>
      </c>
      <c r="C324" s="138">
        <v>3.97780488703</v>
      </c>
      <c r="D324" s="138">
        <v>27.8872462566931</v>
      </c>
    </row>
    <row r="325" spans="1:4" x14ac:dyDescent="0.25">
      <c r="A325" s="137">
        <v>45036</v>
      </c>
      <c r="B325" s="138">
        <v>600.77830700000004</v>
      </c>
      <c r="C325" s="138">
        <v>5.0543418632400003</v>
      </c>
      <c r="D325" s="138">
        <v>27.9633828427989</v>
      </c>
    </row>
    <row r="326" spans="1:4" x14ac:dyDescent="0.25">
      <c r="A326" s="137">
        <v>45041</v>
      </c>
      <c r="B326" s="138">
        <v>209.01206730000001</v>
      </c>
      <c r="C326" s="138">
        <v>8.8490425148800007</v>
      </c>
      <c r="D326" s="138">
        <v>28.099918805673902</v>
      </c>
    </row>
    <row r="327" spans="1:4" x14ac:dyDescent="0.25">
      <c r="A327" s="137">
        <v>45042</v>
      </c>
      <c r="B327" s="138">
        <v>1475.0643769999999</v>
      </c>
      <c r="C327" s="138">
        <v>7.2188788658999998</v>
      </c>
      <c r="D327" s="138">
        <v>28.367340683873401</v>
      </c>
    </row>
    <row r="328" spans="1:4" x14ac:dyDescent="0.25">
      <c r="A328" s="137">
        <v>45043</v>
      </c>
      <c r="B328" s="138">
        <v>2334.2457420000001</v>
      </c>
      <c r="C328" s="138">
        <v>17.618547265149999</v>
      </c>
      <c r="D328" s="138">
        <v>28.4426218920227</v>
      </c>
    </row>
    <row r="329" spans="1:4" x14ac:dyDescent="0.25">
      <c r="A329" s="137">
        <v>45044</v>
      </c>
      <c r="B329" s="138">
        <v>472.13138099999998</v>
      </c>
      <c r="C329" s="138">
        <v>4.7794030167699999</v>
      </c>
      <c r="D329" s="138">
        <v>28.5339012257988</v>
      </c>
    </row>
    <row r="330" spans="1:4" x14ac:dyDescent="0.25">
      <c r="A330" s="137">
        <v>45048</v>
      </c>
      <c r="B330" s="138">
        <v>418.39519300000001</v>
      </c>
      <c r="C330" s="138">
        <v>4.7389697023800004</v>
      </c>
      <c r="D330" s="138">
        <v>28.477124262730499</v>
      </c>
    </row>
    <row r="331" spans="1:4" x14ac:dyDescent="0.25">
      <c r="A331" s="137">
        <v>45049</v>
      </c>
      <c r="B331" s="138">
        <v>670.08222999999998</v>
      </c>
      <c r="C331" s="138">
        <v>5.0284661614899999</v>
      </c>
      <c r="D331" s="138">
        <v>28.427319452784602</v>
      </c>
    </row>
    <row r="332" spans="1:4" x14ac:dyDescent="0.25">
      <c r="A332" s="137">
        <v>45050</v>
      </c>
      <c r="B332" s="138">
        <v>1270.1285949999999</v>
      </c>
      <c r="C332" s="138">
        <v>7.0075513775199996</v>
      </c>
      <c r="D332" s="138">
        <v>28.472498533816299</v>
      </c>
    </row>
    <row r="333" spans="1:4" x14ac:dyDescent="0.25">
      <c r="A333" s="137">
        <v>45051</v>
      </c>
      <c r="B333" s="138">
        <v>482.59261099999998</v>
      </c>
      <c r="C333" s="138">
        <v>5.6417134086600003</v>
      </c>
      <c r="D333" s="138">
        <v>28.5682078607664</v>
      </c>
    </row>
    <row r="334" spans="1:4" x14ac:dyDescent="0.25">
      <c r="A334" s="137">
        <v>45054</v>
      </c>
      <c r="B334" s="138">
        <v>511.38406500000002</v>
      </c>
      <c r="C334" s="138">
        <v>7.1391017674799997</v>
      </c>
      <c r="D334" s="138">
        <v>28.629738021306299</v>
      </c>
    </row>
    <row r="335" spans="1:4" x14ac:dyDescent="0.25">
      <c r="A335" s="137">
        <v>45055</v>
      </c>
      <c r="B335" s="138">
        <v>640.968526</v>
      </c>
      <c r="C335" s="138">
        <v>7.1329702180399996</v>
      </c>
      <c r="D335" s="138">
        <v>28.6444330232531</v>
      </c>
    </row>
    <row r="336" spans="1:4" x14ac:dyDescent="0.25">
      <c r="A336" s="137">
        <v>45056</v>
      </c>
      <c r="B336" s="138">
        <v>554.31210099999998</v>
      </c>
      <c r="C336" s="138">
        <v>5.9577266918899996</v>
      </c>
      <c r="D336" s="138">
        <v>28.428153543292598</v>
      </c>
    </row>
    <row r="337" spans="1:4" x14ac:dyDescent="0.25">
      <c r="A337" s="137">
        <v>45057</v>
      </c>
      <c r="B337" s="138">
        <v>477.37188200000003</v>
      </c>
      <c r="C337" s="138">
        <v>5.2406963822900003</v>
      </c>
      <c r="D337" s="138">
        <v>28.402116345366</v>
      </c>
    </row>
    <row r="338" spans="1:4" x14ac:dyDescent="0.25">
      <c r="A338" s="137">
        <v>45058</v>
      </c>
      <c r="B338" s="138">
        <v>1417.514887</v>
      </c>
      <c r="C338" s="138">
        <v>10.98072415233</v>
      </c>
      <c r="D338" s="138">
        <v>28.431183402302601</v>
      </c>
    </row>
    <row r="339" spans="1:4" x14ac:dyDescent="0.25">
      <c r="A339" s="137">
        <v>45061</v>
      </c>
      <c r="B339" s="138">
        <v>626.38957900000003</v>
      </c>
      <c r="C339" s="138">
        <v>5.5995038820599996</v>
      </c>
      <c r="D339" s="138">
        <v>28.440256914920699</v>
      </c>
    </row>
    <row r="340" spans="1:4" x14ac:dyDescent="0.25">
      <c r="A340" s="137">
        <v>45062</v>
      </c>
      <c r="B340" s="138">
        <v>576.85140000000001</v>
      </c>
      <c r="C340" s="138">
        <v>6.7895542562899998</v>
      </c>
      <c r="D340" s="138">
        <v>28.5426448442599</v>
      </c>
    </row>
    <row r="341" spans="1:4" x14ac:dyDescent="0.25">
      <c r="A341" s="137">
        <v>45063</v>
      </c>
      <c r="B341" s="138">
        <v>680.79609900000003</v>
      </c>
      <c r="C341" s="138">
        <v>7.8924319160399996</v>
      </c>
      <c r="D341" s="138">
        <v>28.630598735943799</v>
      </c>
    </row>
    <row r="342" spans="1:4" x14ac:dyDescent="0.25">
      <c r="A342" s="137">
        <v>45064</v>
      </c>
      <c r="B342" s="138">
        <v>334.23740600000002</v>
      </c>
      <c r="C342" s="138">
        <v>5.1480392442899996</v>
      </c>
      <c r="D342" s="138">
        <v>28.373906257803</v>
      </c>
    </row>
    <row r="343" spans="1:4" x14ac:dyDescent="0.25">
      <c r="A343" s="137">
        <v>45065</v>
      </c>
      <c r="B343" s="138">
        <v>810.767561</v>
      </c>
      <c r="C343" s="138">
        <v>8.1961648188500007</v>
      </c>
      <c r="D343" s="138">
        <v>28.4166489522256</v>
      </c>
    </row>
    <row r="344" spans="1:4" x14ac:dyDescent="0.25">
      <c r="A344" s="137">
        <v>45068</v>
      </c>
      <c r="B344" s="138">
        <v>318.23161800000003</v>
      </c>
      <c r="C344" s="138">
        <v>4.0509510560499997</v>
      </c>
      <c r="D344" s="138">
        <v>28.515310162513501</v>
      </c>
    </row>
    <row r="345" spans="1:4" x14ac:dyDescent="0.25">
      <c r="A345" s="137">
        <v>45069</v>
      </c>
      <c r="B345" s="138">
        <v>350.974154</v>
      </c>
      <c r="C345" s="138">
        <v>5.1691678020899996</v>
      </c>
      <c r="D345" s="138">
        <v>28.652559608879901</v>
      </c>
    </row>
    <row r="346" spans="1:4" x14ac:dyDescent="0.25">
      <c r="A346" s="137">
        <v>45070</v>
      </c>
      <c r="B346" s="138">
        <v>455.17979400000002</v>
      </c>
      <c r="C346" s="138">
        <v>7.8337549729299996</v>
      </c>
      <c r="D346" s="138">
        <v>28.819401380111199</v>
      </c>
    </row>
    <row r="347" spans="1:4" x14ac:dyDescent="0.25">
      <c r="A347" s="137">
        <v>45071</v>
      </c>
      <c r="B347" s="138">
        <v>377.13629500000002</v>
      </c>
      <c r="C347" s="138">
        <v>9.1783191925299992</v>
      </c>
      <c r="D347" s="138">
        <v>28.761683565772699</v>
      </c>
    </row>
    <row r="348" spans="1:4" x14ac:dyDescent="0.25">
      <c r="A348" s="137">
        <v>45072</v>
      </c>
      <c r="B348" s="138">
        <v>461.78266200000002</v>
      </c>
      <c r="C348" s="138">
        <v>7.6670525813200001</v>
      </c>
      <c r="D348" s="138">
        <v>28.844603817613901</v>
      </c>
    </row>
    <row r="349" spans="1:4" x14ac:dyDescent="0.25">
      <c r="A349" s="137">
        <v>45076</v>
      </c>
      <c r="B349" s="138">
        <v>1078.230806</v>
      </c>
      <c r="C349" s="138">
        <v>15.79946220788</v>
      </c>
      <c r="D349" s="138">
        <v>30.353896789051301</v>
      </c>
    </row>
    <row r="350" spans="1:4" x14ac:dyDescent="0.25">
      <c r="A350" s="137">
        <v>45077</v>
      </c>
      <c r="B350" s="138">
        <v>661.50904200000002</v>
      </c>
      <c r="C350" s="138">
        <v>18.998227156830001</v>
      </c>
      <c r="D350" s="138">
        <v>30.366715069790001</v>
      </c>
    </row>
    <row r="351" spans="1:4" x14ac:dyDescent="0.25">
      <c r="A351" s="137">
        <v>45078</v>
      </c>
      <c r="B351" s="138">
        <v>390.21929299999999</v>
      </c>
      <c r="C351" s="138">
        <v>5.7274184446799996</v>
      </c>
      <c r="D351" s="138">
        <v>30.387934612356801</v>
      </c>
    </row>
    <row r="352" spans="1:4" x14ac:dyDescent="0.25">
      <c r="A352" s="137">
        <v>45079</v>
      </c>
      <c r="B352" s="138">
        <v>455.76064600000001</v>
      </c>
      <c r="C352" s="138">
        <v>6.1175453285900003</v>
      </c>
      <c r="D352" s="138">
        <v>30.394605888000999</v>
      </c>
    </row>
    <row r="353" spans="1:4" x14ac:dyDescent="0.25">
      <c r="A353" s="137">
        <v>45082</v>
      </c>
      <c r="B353" s="138">
        <v>369.779627</v>
      </c>
      <c r="C353" s="138">
        <v>19.841209191010002</v>
      </c>
      <c r="D353" s="138">
        <v>30.3870985632628</v>
      </c>
    </row>
    <row r="354" spans="1:4" x14ac:dyDescent="0.25">
      <c r="A354" s="137">
        <v>45083</v>
      </c>
      <c r="B354" s="138">
        <v>322.49475699999999</v>
      </c>
      <c r="C354" s="138">
        <v>5.8244601178900002</v>
      </c>
      <c r="D354" s="138">
        <v>30.513482417724799</v>
      </c>
    </row>
    <row r="355" spans="1:4" x14ac:dyDescent="0.25">
      <c r="A355" s="137">
        <v>45084</v>
      </c>
      <c r="B355" s="138">
        <v>397.62481000000002</v>
      </c>
      <c r="C355" s="138">
        <v>6.5371859709300004</v>
      </c>
      <c r="D355" s="138">
        <v>30.505676478208301</v>
      </c>
    </row>
    <row r="356" spans="1:4" x14ac:dyDescent="0.25">
      <c r="A356" s="137">
        <v>45085</v>
      </c>
      <c r="B356" s="138">
        <v>531.78475700000001</v>
      </c>
      <c r="C356" s="138">
        <v>7.6823221234399997</v>
      </c>
      <c r="D356" s="138">
        <v>30.468667558371902</v>
      </c>
    </row>
    <row r="357" spans="1:4" x14ac:dyDescent="0.25">
      <c r="A357" s="137">
        <v>45086</v>
      </c>
      <c r="B357" s="138">
        <v>574.73708399999998</v>
      </c>
      <c r="C357" s="138">
        <v>6.0853440680500004</v>
      </c>
      <c r="D357" s="138">
        <v>30.454720193120199</v>
      </c>
    </row>
    <row r="358" spans="1:4" x14ac:dyDescent="0.25">
      <c r="A358" s="137">
        <v>45090</v>
      </c>
      <c r="B358" s="138">
        <v>1177.3361970000001</v>
      </c>
      <c r="C358" s="138">
        <v>19.139316595050001</v>
      </c>
      <c r="D358" s="138">
        <v>31.674672953819901</v>
      </c>
    </row>
    <row r="359" spans="1:4" x14ac:dyDescent="0.25">
      <c r="A359" s="137">
        <v>45091</v>
      </c>
      <c r="B359" s="138">
        <v>1296.655522</v>
      </c>
      <c r="C359" s="138">
        <v>21.080063470980001</v>
      </c>
      <c r="D359" s="138">
        <v>32.662183424565903</v>
      </c>
    </row>
    <row r="360" spans="1:4" x14ac:dyDescent="0.25">
      <c r="A360" s="137">
        <v>45092</v>
      </c>
      <c r="B360" s="138">
        <v>1170.151738</v>
      </c>
      <c r="C360" s="138">
        <v>15.35942234811</v>
      </c>
      <c r="D360" s="138">
        <v>32.232083115273497</v>
      </c>
    </row>
    <row r="361" spans="1:4" x14ac:dyDescent="0.25">
      <c r="A361" s="137">
        <v>45093</v>
      </c>
      <c r="B361" s="138">
        <v>622.416515</v>
      </c>
      <c r="C361" s="138">
        <v>6.5106160082700004</v>
      </c>
      <c r="D361" s="138">
        <v>32.126310737908597</v>
      </c>
    </row>
    <row r="362" spans="1:4" x14ac:dyDescent="0.25">
      <c r="A362" s="137">
        <v>45096</v>
      </c>
      <c r="B362" s="138">
        <v>829.95460200000002</v>
      </c>
      <c r="C362" s="138">
        <v>11.147304163879999</v>
      </c>
      <c r="D362" s="138">
        <v>32.133877550400001</v>
      </c>
    </row>
    <row r="363" spans="1:4" x14ac:dyDescent="0.25">
      <c r="A363" s="137">
        <v>45097</v>
      </c>
      <c r="B363" s="138">
        <v>588.85414300000002</v>
      </c>
      <c r="C363" s="138">
        <v>8.9608577377100005</v>
      </c>
      <c r="D363" s="138">
        <v>32.1856936275706</v>
      </c>
    </row>
    <row r="364" spans="1:4" x14ac:dyDescent="0.25">
      <c r="A364" s="137">
        <v>45098</v>
      </c>
      <c r="B364" s="138">
        <v>643.03125999999997</v>
      </c>
      <c r="C364" s="138">
        <v>6.1079837663900003</v>
      </c>
      <c r="D364" s="138">
        <v>32.302179116891601</v>
      </c>
    </row>
    <row r="365" spans="1:4" x14ac:dyDescent="0.25">
      <c r="A365" s="137">
        <v>45099</v>
      </c>
      <c r="B365" s="138">
        <v>615.91233299999999</v>
      </c>
      <c r="C365" s="138">
        <v>6.61973211913</v>
      </c>
      <c r="D365" s="138">
        <v>32.240822354859503</v>
      </c>
    </row>
    <row r="366" spans="1:4" x14ac:dyDescent="0.25">
      <c r="A366" s="137">
        <v>45100</v>
      </c>
      <c r="B366" s="138">
        <v>627.87006799999995</v>
      </c>
      <c r="C366" s="138">
        <v>9.1503705649799993</v>
      </c>
      <c r="D366" s="138">
        <v>32.236729568467197</v>
      </c>
    </row>
    <row r="367" spans="1:4" x14ac:dyDescent="0.25">
      <c r="A367" s="137">
        <v>45103</v>
      </c>
      <c r="B367" s="138">
        <v>552.68876699999998</v>
      </c>
      <c r="C367" s="138">
        <v>13.05699302016</v>
      </c>
      <c r="D367" s="138">
        <v>32.308674949776602</v>
      </c>
    </row>
    <row r="368" spans="1:4" x14ac:dyDescent="0.25">
      <c r="A368" s="137">
        <v>45104</v>
      </c>
      <c r="B368" s="138">
        <v>763.69626500000004</v>
      </c>
      <c r="C368" s="138">
        <v>12.53387360915</v>
      </c>
      <c r="D368" s="138">
        <v>32.729868584119501</v>
      </c>
    </row>
    <row r="369" spans="1:4" x14ac:dyDescent="0.25">
      <c r="A369" s="137">
        <v>45107</v>
      </c>
      <c r="B369" s="138">
        <v>998.08035600000005</v>
      </c>
      <c r="C369" s="138">
        <v>15.956149651280001</v>
      </c>
      <c r="D369" s="138">
        <v>33.1978262635904</v>
      </c>
    </row>
    <row r="370" spans="1:4" x14ac:dyDescent="0.25">
      <c r="A370" s="137">
        <v>45110</v>
      </c>
      <c r="B370" s="138">
        <v>1205.487439</v>
      </c>
      <c r="C370" s="138">
        <v>14.0397188125</v>
      </c>
      <c r="D370" s="138">
        <v>33.731840101527702</v>
      </c>
    </row>
    <row r="371" spans="1:4" x14ac:dyDescent="0.25">
      <c r="A371" s="137">
        <v>45111</v>
      </c>
      <c r="B371" s="138">
        <v>1107.3407500000001</v>
      </c>
      <c r="C371" s="138">
        <v>12.209640371920001</v>
      </c>
      <c r="D371" s="138">
        <v>33.059810662184901</v>
      </c>
    </row>
    <row r="372" spans="1:4" x14ac:dyDescent="0.25">
      <c r="A372" s="137">
        <v>45112</v>
      </c>
      <c r="B372" s="138">
        <v>846.32315800000003</v>
      </c>
      <c r="C372" s="138">
        <v>10.305982239920001</v>
      </c>
      <c r="D372" s="138">
        <v>33.500192640627098</v>
      </c>
    </row>
    <row r="373" spans="1:4" x14ac:dyDescent="0.25">
      <c r="A373" s="137">
        <v>45113</v>
      </c>
      <c r="B373" s="138">
        <v>5443.8297460000003</v>
      </c>
      <c r="C373" s="138">
        <v>95.00513964612</v>
      </c>
      <c r="D373" s="138">
        <v>33.770436628299002</v>
      </c>
    </row>
    <row r="374" spans="1:4" x14ac:dyDescent="0.25">
      <c r="A374" s="137">
        <v>45114</v>
      </c>
      <c r="B374" s="138">
        <v>1227.6860770000001</v>
      </c>
      <c r="C374" s="138">
        <v>13.847537264390001</v>
      </c>
      <c r="D374" s="138">
        <v>34.326377635730204</v>
      </c>
    </row>
    <row r="375" spans="1:4" x14ac:dyDescent="0.25">
      <c r="A375" s="137">
        <v>45117</v>
      </c>
      <c r="B375" s="138">
        <v>1839.046861</v>
      </c>
      <c r="C375" s="138">
        <v>22.033063696220001</v>
      </c>
      <c r="D375" s="138">
        <v>35.177350281857599</v>
      </c>
    </row>
    <row r="376" spans="1:4" x14ac:dyDescent="0.25">
      <c r="A376" s="137">
        <v>45118</v>
      </c>
      <c r="B376" s="138">
        <v>844.71590900000001</v>
      </c>
      <c r="C376" s="138">
        <v>9.4125647613800005</v>
      </c>
      <c r="D376" s="138">
        <v>35.757579878706899</v>
      </c>
    </row>
    <row r="377" spans="1:4" x14ac:dyDescent="0.25">
      <c r="A377" s="137">
        <v>45119</v>
      </c>
      <c r="B377" s="138">
        <v>1163.228654</v>
      </c>
      <c r="C377" s="138">
        <v>12.69472751248</v>
      </c>
      <c r="D377" s="138">
        <v>34.874189239584403</v>
      </c>
    </row>
    <row r="378" spans="1:4" x14ac:dyDescent="0.25">
      <c r="A378" s="137">
        <v>45120</v>
      </c>
      <c r="B378" s="138">
        <v>798.46748100000002</v>
      </c>
      <c r="C378" s="138">
        <v>10.449334299289999</v>
      </c>
      <c r="D378" s="138">
        <v>34.1674155786461</v>
      </c>
    </row>
    <row r="379" spans="1:4" x14ac:dyDescent="0.25">
      <c r="A379" s="137">
        <v>45121</v>
      </c>
      <c r="B379" s="138">
        <v>600.48739799999998</v>
      </c>
      <c r="C379" s="138">
        <v>8.82739072651</v>
      </c>
      <c r="D379" s="138">
        <v>34.0698377310949</v>
      </c>
    </row>
    <row r="380" spans="1:4" x14ac:dyDescent="0.25">
      <c r="A380" s="137">
        <v>45124</v>
      </c>
      <c r="B380" s="138">
        <v>710.01826600000004</v>
      </c>
      <c r="C380" s="138">
        <v>13.82929015665</v>
      </c>
      <c r="D380" s="138">
        <v>34.273276418417097</v>
      </c>
    </row>
    <row r="381" spans="1:4" x14ac:dyDescent="0.25">
      <c r="A381" s="137">
        <v>45125</v>
      </c>
    </row>
    <row r="382" spans="1:4" x14ac:dyDescent="0.25">
      <c r="A382" s="137">
        <v>45126</v>
      </c>
    </row>
  </sheetData>
  <protectedRanges>
    <protectedRange sqref="B91" name="Range1_12_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C934CEE4AECE49B2A82C36962880D7" ma:contentTypeVersion="12" ma:contentTypeDescription="Create a new document." ma:contentTypeScope="" ma:versionID="cdff9dd41faea5d8a1044250326ab88e">
  <xsd:schema xmlns:xsd="http://www.w3.org/2001/XMLSchema" xmlns:xs="http://www.w3.org/2001/XMLSchema" xmlns:p="http://schemas.microsoft.com/office/2006/metadata/properties" xmlns:ns3="0a18fae8-0fc6-4510-b9ef-b3a3033d8757" xmlns:ns4="813aff04-4dbf-4b23-b4b6-04f7fe5cc024" targetNamespace="http://schemas.microsoft.com/office/2006/metadata/properties" ma:root="true" ma:fieldsID="24f194469f27a9e9a02a8027c0c521b7" ns3:_="" ns4:_="">
    <xsd:import namespace="0a18fae8-0fc6-4510-b9ef-b3a3033d8757"/>
    <xsd:import namespace="813aff04-4dbf-4b23-b4b6-04f7fe5cc02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18fae8-0fc6-4510-b9ef-b3a3033d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3aff04-4dbf-4b23-b4b6-04f7fe5cc02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273482-A7B7-45DB-A0A7-C02D502A8EA4}">
  <ds:schemaRefs>
    <ds:schemaRef ds:uri="http://schemas.microsoft.com/sharepoint/v3/contenttype/forms"/>
  </ds:schemaRefs>
</ds:datastoreItem>
</file>

<file path=customXml/itemProps2.xml><?xml version="1.0" encoding="utf-8"?>
<ds:datastoreItem xmlns:ds="http://schemas.openxmlformats.org/officeDocument/2006/customXml" ds:itemID="{BDDD3532-E7A0-4D90-9220-A2DD93277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18fae8-0fc6-4510-b9ef-b3a3033d8757"/>
    <ds:schemaRef ds:uri="813aff04-4dbf-4b23-b4b6-04f7fe5cc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8583E-2C5A-463B-B854-936557C6498D}">
  <ds:schemaRefs>
    <ds:schemaRef ds:uri="http://purl.org/dc/elements/1.1/"/>
    <ds:schemaRef ds:uri="813aff04-4dbf-4b23-b4b6-04f7fe5cc024"/>
    <ds:schemaRef ds:uri="http://www.w3.org/XML/1998/namespace"/>
    <ds:schemaRef ds:uri="http://purl.org/dc/terms/"/>
    <ds:schemaRef ds:uri="0a18fae8-0fc6-4510-b9ef-b3a3033d8757"/>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Pricelist</vt:lpstr>
      <vt:lpstr>Gainers and Losers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Oise Ajayi</dc:creator>
  <cp:keywords/>
  <dc:description/>
  <cp:lastModifiedBy>Oise Ajayi</cp:lastModifiedBy>
  <cp:revision/>
  <cp:lastPrinted>2022-12-01T09:50:06Z</cp:lastPrinted>
  <dcterms:created xsi:type="dcterms:W3CDTF">2021-05-11T15:19:58Z</dcterms:created>
  <dcterms:modified xsi:type="dcterms:W3CDTF">2023-07-17T14:06:58Z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63f93c-0ce4-4fbb-869c-54e0e9df3f60_Enabled">
    <vt:lpwstr>true</vt:lpwstr>
  </property>
  <property fmtid="{D5CDD505-2E9C-101B-9397-08002B2CF9AE}" pid="3" name="MSIP_Label_c863f93c-0ce4-4fbb-869c-54e0e9df3f60_SetDate">
    <vt:lpwstr>2021-09-23T14:28:35Z</vt:lpwstr>
  </property>
  <property fmtid="{D5CDD505-2E9C-101B-9397-08002B2CF9AE}" pid="4" name="MSIP_Label_c863f93c-0ce4-4fbb-869c-54e0e9df3f60_Method">
    <vt:lpwstr>Privileged</vt:lpwstr>
  </property>
  <property fmtid="{D5CDD505-2E9C-101B-9397-08002B2CF9AE}" pid="5" name="MSIP_Label_c863f93c-0ce4-4fbb-869c-54e0e9df3f60_Name">
    <vt:lpwstr>Internal Use</vt:lpwstr>
  </property>
  <property fmtid="{D5CDD505-2E9C-101B-9397-08002B2CF9AE}" pid="6" name="MSIP_Label_c863f93c-0ce4-4fbb-869c-54e0e9df3f60_SiteId">
    <vt:lpwstr>9f25a8c8-cf3d-46c4-a814-fff1e458eba0</vt:lpwstr>
  </property>
  <property fmtid="{D5CDD505-2E9C-101B-9397-08002B2CF9AE}" pid="7" name="MSIP_Label_c863f93c-0ce4-4fbb-869c-54e0e9df3f60_ActionId">
    <vt:lpwstr>ad82a078-a088-445f-8571-90b42d50dfc0</vt:lpwstr>
  </property>
  <property fmtid="{D5CDD505-2E9C-101B-9397-08002B2CF9AE}" pid="8" name="MSIP_Label_c863f93c-0ce4-4fbb-869c-54e0e9df3f60_ContentBits">
    <vt:lpwstr>1</vt:lpwstr>
  </property>
  <property fmtid="{D5CDD505-2E9C-101B-9397-08002B2CF9AE}" pid="9" name="ContentTypeId">
    <vt:lpwstr>0x010100F9C934CEE4AECE49B2A82C36962880D7</vt:lpwstr>
  </property>
</Properties>
</file>